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0"/>
  <workbookPr date1904="1" codeName="ThisWorkbook"/>
  <mc:AlternateContent xmlns:mc="http://schemas.openxmlformats.org/markup-compatibility/2006">
    <mc:Choice Requires="x15">
      <x15ac:absPath xmlns:x15ac="http://schemas.microsoft.com/office/spreadsheetml/2010/11/ac" url="/Users/Philou/Sites/fraispn.com/2018 revenus 2017/"/>
    </mc:Choice>
  </mc:AlternateContent>
  <xr:revisionPtr revIDLastSave="0" documentId="10_ncr:8100000_{647C8627-393B-8E4B-9185-20A1CEB1D75A}" xr6:coauthVersionLast="32" xr6:coauthVersionMax="32" xr10:uidLastSave="{00000000-0000-0000-0000-000000000000}"/>
  <bookViews>
    <workbookView xWindow="24180" yWindow="460" windowWidth="26840" windowHeight="27720" tabRatio="914" firstSheet="3" activeTab="8" xr2:uid="{00000000-000D-0000-FFFF-FFFF00000000}"/>
  </bookViews>
  <sheets>
    <sheet name="1 - Annexes" sheetId="22" r:id="rId1"/>
    <sheet name="2 - Lettre du Ministère" sheetId="23" r:id="rId2"/>
    <sheet name="3 - Revenu Imposable" sheetId="24" r:id="rId3"/>
    <sheet name="4 - Attestations Air France" sheetId="30" r:id="rId4"/>
    <sheet name="5 - IJ CPAM" sheetId="29" r:id="rId5"/>
    <sheet name="6 - Déplacement Moyen Courrier" sheetId="1" r:id="rId6"/>
    <sheet name="6bis -Déplacement Long Courrier" sheetId="34" r:id="rId7"/>
    <sheet name="6ter - Total Frais Déplacements" sheetId="36" r:id="rId8"/>
    <sheet name="7 - Barème 2017" sheetId="26" r:id="rId9"/>
    <sheet name="8 - Frais de Transport" sheetId="2" r:id="rId10"/>
    <sheet name="9 - Carte Grise" sheetId="28" r:id="rId11"/>
    <sheet name="10 - Frais Vestimentaires" sheetId="8" r:id="rId12"/>
    <sheet name="11 - Locaux professionnels" sheetId="25" r:id="rId13"/>
    <sheet name="12 - Frais de stage - doc" sheetId="31" r:id="rId14"/>
    <sheet name="13 - Matériel Professionnel" sheetId="9" r:id="rId15"/>
    <sheet name="14 - Frais de Téléphone" sheetId="10" r:id="rId16"/>
    <sheet name="15 - Cotisation syndicale" sheetId="3" r:id="rId17"/>
    <sheet name="16 - Attestation Syndicat" sheetId="32" r:id="rId18"/>
    <sheet name="17 - Frais de Double Résidence" sheetId="18" r:id="rId19"/>
    <sheet name="18 - Assurance Professionnelle" sheetId="19" r:id="rId20"/>
    <sheet name="19 - Divers" sheetId="33" r:id="rId21"/>
    <sheet name="20 - Récapitulatif" sheetId="12" r:id="rId22"/>
  </sheets>
  <definedNames>
    <definedName name="_FilterDatabase" localSheetId="8" hidden="1">'7 - Barème 2017'!$A$16:$H$231</definedName>
    <definedName name="_FilterDatabase" localSheetId="9" hidden="1">'8 - Frais de Transport'!$I$19:$I$28</definedName>
    <definedName name="_xlnm.Extract" localSheetId="9">'8 - Frais de Transport'!$I$7</definedName>
    <definedName name="_xlnm.Print_Area" localSheetId="15">'14 - Frais de Téléphone'!$A$1:$G$51</definedName>
    <definedName name="_xlnm.Print_Area" localSheetId="5">'6 - Déplacement Moyen Courrier'!$A$1:$CF$104</definedName>
    <definedName name="_xlnm.Print_Area" localSheetId="6">'6bis -Déplacement Long Courrier'!$A$1:$FL$57</definedName>
    <definedName name="_xlnm.Print_Area" localSheetId="9">'8 - Frais de Transport'!$A$1:$G$53</definedName>
  </definedNames>
  <calcPr calcId="162913"/>
</workbook>
</file>

<file path=xl/calcChain.xml><?xml version="1.0" encoding="utf-8"?>
<calcChain xmlns="http://schemas.openxmlformats.org/spreadsheetml/2006/main">
  <c r="H224" i="26" l="1"/>
  <c r="H223" i="26"/>
  <c r="H222" i="26"/>
  <c r="H221" i="26"/>
  <c r="H220" i="26"/>
  <c r="H219" i="26"/>
  <c r="H218" i="26"/>
  <c r="H217" i="26"/>
  <c r="H216" i="26"/>
  <c r="H215" i="26"/>
  <c r="H214" i="26"/>
  <c r="H213" i="26"/>
  <c r="H212" i="26"/>
  <c r="H211" i="26"/>
  <c r="H210" i="26"/>
  <c r="H209" i="26"/>
  <c r="H208" i="26"/>
  <c r="H207" i="26"/>
  <c r="H206" i="26"/>
  <c r="H205" i="26"/>
  <c r="H204" i="26"/>
  <c r="H203" i="26"/>
  <c r="H202" i="26"/>
  <c r="H201" i="26"/>
  <c r="H200" i="26"/>
  <c r="H199" i="26"/>
  <c r="H198" i="26"/>
  <c r="H197" i="26"/>
  <c r="H196" i="26"/>
  <c r="H195" i="26"/>
  <c r="H194" i="26"/>
  <c r="H193" i="26"/>
  <c r="H192" i="26"/>
  <c r="H191" i="26"/>
  <c r="H190" i="26"/>
  <c r="H189" i="26"/>
  <c r="H188" i="26"/>
  <c r="H187" i="26"/>
  <c r="H186" i="26"/>
  <c r="H185" i="26"/>
  <c r="H184" i="26"/>
  <c r="H183" i="26"/>
  <c r="H182" i="26"/>
  <c r="H181" i="26"/>
  <c r="H180" i="26"/>
  <c r="H179" i="26"/>
  <c r="H178" i="26"/>
  <c r="H177" i="26"/>
  <c r="H176" i="26"/>
  <c r="H175" i="26"/>
  <c r="H174" i="26"/>
  <c r="H173" i="26"/>
  <c r="H172" i="26"/>
  <c r="H171" i="26"/>
  <c r="H170" i="26"/>
  <c r="H169" i="26"/>
  <c r="H168" i="26"/>
  <c r="H167" i="26"/>
  <c r="H166" i="26"/>
  <c r="H165" i="26"/>
  <c r="H164" i="26"/>
  <c r="H163" i="26"/>
  <c r="H162" i="26"/>
  <c r="H161" i="26"/>
  <c r="H160" i="26"/>
  <c r="H159" i="26"/>
  <c r="H158" i="26"/>
  <c r="H157" i="26"/>
  <c r="H156" i="26"/>
  <c r="H155" i="26"/>
  <c r="H154" i="26"/>
  <c r="H153" i="26"/>
  <c r="H152" i="26"/>
  <c r="H151" i="26"/>
  <c r="H150" i="26"/>
  <c r="H149" i="26"/>
  <c r="H148" i="26"/>
  <c r="H147" i="26"/>
  <c r="H146" i="26"/>
  <c r="H145" i="26"/>
  <c r="H144" i="26"/>
  <c r="H143" i="26"/>
  <c r="H142" i="26"/>
  <c r="H141" i="26"/>
  <c r="H140" i="26"/>
  <c r="H139" i="26"/>
  <c r="H138" i="26"/>
  <c r="H137" i="26"/>
  <c r="H136" i="26"/>
  <c r="H135" i="26"/>
  <c r="H134" i="26"/>
  <c r="H133" i="26"/>
  <c r="H132" i="26"/>
  <c r="H131" i="26"/>
  <c r="H130" i="26"/>
  <c r="H129" i="26"/>
  <c r="H128" i="26"/>
  <c r="H127" i="26"/>
  <c r="H126" i="26"/>
  <c r="H125" i="26"/>
  <c r="H124" i="26"/>
  <c r="H123" i="26"/>
  <c r="H122" i="26"/>
  <c r="H121" i="26"/>
  <c r="H120" i="26"/>
  <c r="H119" i="26"/>
  <c r="H118" i="26"/>
  <c r="H117" i="26"/>
  <c r="H116" i="26"/>
  <c r="H115" i="26"/>
  <c r="H114" i="26"/>
  <c r="H113" i="26"/>
  <c r="H112" i="26"/>
  <c r="H111" i="26"/>
  <c r="H110" i="26"/>
  <c r="H109" i="26"/>
  <c r="H108" i="26"/>
  <c r="H107" i="26"/>
  <c r="H106" i="26"/>
  <c r="H105" i="26"/>
  <c r="H104" i="26"/>
  <c r="H103" i="26"/>
  <c r="H102" i="26"/>
  <c r="H101" i="26"/>
  <c r="H100" i="26"/>
  <c r="H99" i="26"/>
  <c r="H98" i="26"/>
  <c r="H97" i="26"/>
  <c r="H96" i="26"/>
  <c r="H95" i="26"/>
  <c r="H94" i="26"/>
  <c r="H93" i="26"/>
  <c r="H92" i="26"/>
  <c r="H91" i="26"/>
  <c r="H90" i="26"/>
  <c r="H89" i="26"/>
  <c r="H88" i="26"/>
  <c r="H87" i="26"/>
  <c r="H86" i="26"/>
  <c r="H85" i="26"/>
  <c r="H84" i="26"/>
  <c r="H83" i="26"/>
  <c r="H82" i="26"/>
  <c r="H81" i="26"/>
  <c r="H80" i="26"/>
  <c r="H79" i="26"/>
  <c r="H78" i="26"/>
  <c r="H77" i="26"/>
  <c r="H76" i="26"/>
  <c r="H75" i="26"/>
  <c r="H74" i="26"/>
  <c r="H73" i="26"/>
  <c r="H72" i="26"/>
  <c r="H71" i="26"/>
  <c r="H70" i="26"/>
  <c r="H69" i="26"/>
  <c r="H68" i="26"/>
  <c r="H67" i="26"/>
  <c r="H66" i="26"/>
  <c r="H65" i="26"/>
  <c r="H64" i="26"/>
  <c r="H63" i="26"/>
  <c r="H62" i="26"/>
  <c r="H61" i="26"/>
  <c r="H60" i="26"/>
  <c r="H59" i="26"/>
  <c r="H58" i="26"/>
  <c r="H57" i="26"/>
  <c r="H56" i="26"/>
  <c r="H55" i="26"/>
  <c r="H54" i="26"/>
  <c r="H53" i="26"/>
  <c r="H52" i="26"/>
  <c r="H51" i="26"/>
  <c r="H50" i="26"/>
  <c r="H49" i="26"/>
  <c r="H48" i="26"/>
  <c r="H47" i="26"/>
  <c r="H46" i="26"/>
  <c r="H45" i="26"/>
  <c r="H44" i="26"/>
  <c r="H43" i="26"/>
  <c r="H42" i="26"/>
  <c r="H41" i="26"/>
  <c r="H40" i="26"/>
  <c r="H39" i="26"/>
  <c r="H38" i="26"/>
  <c r="H37" i="26"/>
  <c r="H36" i="26"/>
  <c r="H35" i="26"/>
  <c r="H34" i="26"/>
  <c r="H33" i="26"/>
  <c r="H32" i="26"/>
  <c r="H31" i="26"/>
  <c r="H30" i="26"/>
  <c r="H29" i="26"/>
  <c r="H28" i="26"/>
  <c r="H27" i="26"/>
  <c r="H26" i="26"/>
  <c r="H25" i="26"/>
  <c r="H24" i="26"/>
  <c r="H23" i="26"/>
  <c r="H22" i="26"/>
  <c r="H21" i="26"/>
  <c r="H20" i="26"/>
  <c r="H19" i="26"/>
  <c r="H18" i="26"/>
  <c r="H17" i="26"/>
  <c r="F224" i="26"/>
  <c r="F223" i="26"/>
  <c r="F222" i="26"/>
  <c r="F221" i="26"/>
  <c r="F220" i="26"/>
  <c r="F219" i="26"/>
  <c r="F218" i="26"/>
  <c r="F217" i="26"/>
  <c r="F216" i="26"/>
  <c r="F215" i="26"/>
  <c r="F214" i="26"/>
  <c r="F213" i="26"/>
  <c r="F212" i="26"/>
  <c r="F211" i="26"/>
  <c r="F210" i="26"/>
  <c r="F209" i="26"/>
  <c r="F208" i="26"/>
  <c r="F207" i="26"/>
  <c r="F206" i="26"/>
  <c r="F205" i="26"/>
  <c r="F204" i="26"/>
  <c r="F203" i="26"/>
  <c r="F202" i="26"/>
  <c r="F201" i="26"/>
  <c r="F200" i="26"/>
  <c r="F199" i="26"/>
  <c r="F198" i="26"/>
  <c r="F196" i="26"/>
  <c r="F195" i="26"/>
  <c r="F194" i="26"/>
  <c r="F193" i="26"/>
  <c r="F192" i="26"/>
  <c r="F191" i="26"/>
  <c r="F190" i="26"/>
  <c r="F189" i="26"/>
  <c r="F188" i="26"/>
  <c r="F187" i="26"/>
  <c r="F186" i="26"/>
  <c r="F185" i="26"/>
  <c r="F184" i="26"/>
  <c r="F183" i="26"/>
  <c r="F182" i="26"/>
  <c r="F181" i="26"/>
  <c r="F180" i="26"/>
  <c r="F179" i="26"/>
  <c r="F178" i="26"/>
  <c r="F177" i="26"/>
  <c r="F176" i="26"/>
  <c r="F175" i="26"/>
  <c r="F174" i="26"/>
  <c r="F173" i="26"/>
  <c r="F172" i="26"/>
  <c r="F171" i="26"/>
  <c r="F170" i="26"/>
  <c r="F169" i="26"/>
  <c r="F168" i="26"/>
  <c r="F167" i="26"/>
  <c r="F166" i="26"/>
  <c r="F165" i="26"/>
  <c r="F164" i="26"/>
  <c r="F163" i="26"/>
  <c r="F162" i="26"/>
  <c r="F161" i="26"/>
  <c r="F160" i="26"/>
  <c r="F159" i="26"/>
  <c r="F158" i="26"/>
  <c r="F157" i="26"/>
  <c r="F156" i="26"/>
  <c r="F155" i="26"/>
  <c r="F154" i="26"/>
  <c r="F153" i="26"/>
  <c r="F152" i="26"/>
  <c r="F151" i="26"/>
  <c r="F150" i="26"/>
  <c r="F149" i="26"/>
  <c r="F148" i="26"/>
  <c r="F147" i="26"/>
  <c r="F146" i="26"/>
  <c r="CB103" i="1" l="1"/>
  <c r="CD102" i="1"/>
  <c r="CF102" i="1"/>
  <c r="BU103" i="1"/>
  <c r="BW102" i="1"/>
  <c r="BY102" i="1"/>
  <c r="BN103" i="1"/>
  <c r="BP102" i="1"/>
  <c r="BR102" i="1" s="1"/>
  <c r="BG103" i="1"/>
  <c r="BI102" i="1"/>
  <c r="BK102" i="1"/>
  <c r="AZ103" i="1"/>
  <c r="BB102" i="1"/>
  <c r="BD102" i="1"/>
  <c r="AS103" i="1"/>
  <c r="AL103" i="1"/>
  <c r="AN101" i="1" s="1"/>
  <c r="AP101" i="1" s="1"/>
  <c r="AN102" i="1"/>
  <c r="AP102" i="1"/>
  <c r="AE103" i="1"/>
  <c r="AG101" i="1" s="1"/>
  <c r="AI101" i="1" s="1"/>
  <c r="AG102" i="1"/>
  <c r="AI102" i="1"/>
  <c r="X103" i="1"/>
  <c r="Z102" i="1"/>
  <c r="AB102" i="1"/>
  <c r="Q103" i="1"/>
  <c r="S102" i="1"/>
  <c r="U102" i="1"/>
  <c r="J103" i="1"/>
  <c r="L102" i="1"/>
  <c r="N102" i="1" s="1"/>
  <c r="C103" i="1"/>
  <c r="E102" i="1"/>
  <c r="G102" i="1"/>
  <c r="CD101" i="1"/>
  <c r="CF101" i="1"/>
  <c r="BW101" i="1"/>
  <c r="BY101" i="1"/>
  <c r="BI101" i="1"/>
  <c r="BK101" i="1"/>
  <c r="BB101" i="1"/>
  <c r="BD101" i="1"/>
  <c r="Z101" i="1"/>
  <c r="AB101" i="1"/>
  <c r="S101" i="1"/>
  <c r="U101" i="1"/>
  <c r="E101" i="1"/>
  <c r="G101" i="1"/>
  <c r="CD100" i="1"/>
  <c r="CF100" i="1"/>
  <c r="BW100" i="1"/>
  <c r="BY100" i="1"/>
  <c r="BI100" i="1"/>
  <c r="BK100" i="1"/>
  <c r="BB100" i="1"/>
  <c r="BD100" i="1"/>
  <c r="Z100" i="1"/>
  <c r="AB100" i="1"/>
  <c r="S100" i="1"/>
  <c r="U100" i="1"/>
  <c r="E100" i="1"/>
  <c r="G100" i="1"/>
  <c r="CD99" i="1"/>
  <c r="CF99" i="1"/>
  <c r="BW99" i="1"/>
  <c r="BY99" i="1"/>
  <c r="BI99" i="1"/>
  <c r="BK99" i="1"/>
  <c r="BB99" i="1"/>
  <c r="BD99" i="1"/>
  <c r="Z99" i="1"/>
  <c r="AB99" i="1"/>
  <c r="S99" i="1"/>
  <c r="U99" i="1"/>
  <c r="E99" i="1"/>
  <c r="G99" i="1"/>
  <c r="CB93" i="1"/>
  <c r="CD91" i="1" s="1"/>
  <c r="CF91" i="1" s="1"/>
  <c r="CD92" i="1"/>
  <c r="CF92" i="1"/>
  <c r="BU93" i="1"/>
  <c r="BN93" i="1"/>
  <c r="BP92" i="1"/>
  <c r="BR92" i="1" s="1"/>
  <c r="BG93" i="1"/>
  <c r="AZ93" i="1"/>
  <c r="BB92" i="1"/>
  <c r="BD92" i="1"/>
  <c r="AS93" i="1"/>
  <c r="AU91" i="1" s="1"/>
  <c r="AW91" i="1" s="1"/>
  <c r="AU92" i="1"/>
  <c r="AW92" i="1"/>
  <c r="AL93" i="1"/>
  <c r="AN91" i="1" s="1"/>
  <c r="AP91" i="1" s="1"/>
  <c r="AE93" i="1"/>
  <c r="AG92" i="1"/>
  <c r="AI92" i="1"/>
  <c r="X93" i="1"/>
  <c r="Z91" i="1" s="1"/>
  <c r="AB91" i="1" s="1"/>
  <c r="Z92" i="1"/>
  <c r="AB92" i="1"/>
  <c r="Q93" i="1"/>
  <c r="J93" i="1"/>
  <c r="L92" i="1"/>
  <c r="N92" i="1"/>
  <c r="C93" i="1"/>
  <c r="E90" i="1" s="1"/>
  <c r="G90" i="1" s="1"/>
  <c r="E92" i="1"/>
  <c r="G92" i="1"/>
  <c r="BP91" i="1"/>
  <c r="BR91" i="1"/>
  <c r="BB91" i="1"/>
  <c r="BD91" i="1" s="1"/>
  <c r="AG91" i="1"/>
  <c r="AI91" i="1" s="1"/>
  <c r="L91" i="1"/>
  <c r="N91" i="1" s="1"/>
  <c r="BP90" i="1"/>
  <c r="BR90" i="1"/>
  <c r="BB90" i="1"/>
  <c r="BD90" i="1" s="1"/>
  <c r="AN90" i="1"/>
  <c r="AP90" i="1" s="1"/>
  <c r="AG90" i="1"/>
  <c r="AI90" i="1"/>
  <c r="L90" i="1"/>
  <c r="N90" i="1"/>
  <c r="BP89" i="1"/>
  <c r="BR89" i="1" s="1"/>
  <c r="BB89" i="1"/>
  <c r="BD89" i="1"/>
  <c r="AN89" i="1"/>
  <c r="AP89" i="1" s="1"/>
  <c r="AG89" i="1"/>
  <c r="AI89" i="1"/>
  <c r="L89" i="1"/>
  <c r="N89" i="1"/>
  <c r="E89" i="1"/>
  <c r="G89" i="1" s="1"/>
  <c r="CB83" i="1"/>
  <c r="CD82" i="1"/>
  <c r="CF82" i="1" s="1"/>
  <c r="BU83" i="1"/>
  <c r="BW82" i="1"/>
  <c r="BY82" i="1"/>
  <c r="BN83" i="1"/>
  <c r="BP82" i="1" s="1"/>
  <c r="BR82" i="1" s="1"/>
  <c r="BG83" i="1"/>
  <c r="BI82" i="1"/>
  <c r="BK82" i="1"/>
  <c r="AZ83" i="1"/>
  <c r="BB82" i="1"/>
  <c r="BD82" i="1"/>
  <c r="AS83" i="1"/>
  <c r="AL83" i="1"/>
  <c r="AN81" i="1" s="1"/>
  <c r="AP81" i="1" s="1"/>
  <c r="AN82" i="1"/>
  <c r="AP82" i="1" s="1"/>
  <c r="AE83" i="1"/>
  <c r="AG82" i="1"/>
  <c r="AI82" i="1" s="1"/>
  <c r="X83" i="1"/>
  <c r="Z82" i="1"/>
  <c r="AB82" i="1"/>
  <c r="Q83" i="1"/>
  <c r="S82" i="1"/>
  <c r="U82" i="1"/>
  <c r="J83" i="1"/>
  <c r="L82" i="1"/>
  <c r="N82" i="1" s="1"/>
  <c r="C83" i="1"/>
  <c r="E82" i="1"/>
  <c r="G82" i="1"/>
  <c r="CD81" i="1"/>
  <c r="CF81" i="1" s="1"/>
  <c r="BW81" i="1"/>
  <c r="BY81" i="1"/>
  <c r="BI81" i="1"/>
  <c r="BK81" i="1"/>
  <c r="BB81" i="1"/>
  <c r="BD81" i="1" s="1"/>
  <c r="Z81" i="1"/>
  <c r="AB81" i="1" s="1"/>
  <c r="S81" i="1"/>
  <c r="U81" i="1" s="1"/>
  <c r="E81" i="1"/>
  <c r="G81" i="1" s="1"/>
  <c r="CD80" i="1"/>
  <c r="CF80" i="1"/>
  <c r="BW80" i="1"/>
  <c r="BY80" i="1" s="1"/>
  <c r="BI80" i="1"/>
  <c r="BK80" i="1"/>
  <c r="BB80" i="1"/>
  <c r="BD80" i="1"/>
  <c r="Z80" i="1"/>
  <c r="AB80" i="1" s="1"/>
  <c r="S80" i="1"/>
  <c r="U80" i="1" s="1"/>
  <c r="E80" i="1"/>
  <c r="G80" i="1"/>
  <c r="CD79" i="1"/>
  <c r="CF79" i="1"/>
  <c r="BW79" i="1"/>
  <c r="BY79" i="1"/>
  <c r="BI79" i="1"/>
  <c r="BK79" i="1" s="1"/>
  <c r="BB79" i="1"/>
  <c r="BD79" i="1" s="1"/>
  <c r="Z79" i="1"/>
  <c r="AB79" i="1"/>
  <c r="S79" i="1"/>
  <c r="U79" i="1"/>
  <c r="E79" i="1"/>
  <c r="G79" i="1"/>
  <c r="CB73" i="1"/>
  <c r="CD72" i="1" s="1"/>
  <c r="CF72" i="1" s="1"/>
  <c r="BU73" i="1"/>
  <c r="BN73" i="1"/>
  <c r="BP72" i="1"/>
  <c r="BR72" i="1"/>
  <c r="BG73" i="1"/>
  <c r="AZ73" i="1"/>
  <c r="BB72" i="1"/>
  <c r="BD72" i="1" s="1"/>
  <c r="AS73" i="1"/>
  <c r="AU71" i="1" s="1"/>
  <c r="AW71" i="1" s="1"/>
  <c r="AU72" i="1"/>
  <c r="AW72" i="1"/>
  <c r="AL73" i="1"/>
  <c r="AN72" i="1" s="1"/>
  <c r="AP72" i="1" s="1"/>
  <c r="AE73" i="1"/>
  <c r="AG72" i="1"/>
  <c r="AI72" i="1" s="1"/>
  <c r="X73" i="1"/>
  <c r="Q73" i="1"/>
  <c r="J73" i="1"/>
  <c r="L72" i="1"/>
  <c r="N72" i="1"/>
  <c r="C73" i="1"/>
  <c r="E71" i="1" s="1"/>
  <c r="G71" i="1" s="1"/>
  <c r="E72" i="1"/>
  <c r="G72" i="1" s="1"/>
  <c r="BP71" i="1"/>
  <c r="BR71" i="1" s="1"/>
  <c r="BB71" i="1"/>
  <c r="BD71" i="1" s="1"/>
  <c r="AN71" i="1"/>
  <c r="AP71" i="1" s="1"/>
  <c r="AG71" i="1"/>
  <c r="AI71" i="1"/>
  <c r="L71" i="1"/>
  <c r="N71" i="1" s="1"/>
  <c r="BP70" i="1"/>
  <c r="BR70" i="1" s="1"/>
  <c r="BB70" i="1"/>
  <c r="BD70" i="1" s="1"/>
  <c r="AN70" i="1"/>
  <c r="AP70" i="1"/>
  <c r="AG70" i="1"/>
  <c r="AI70" i="1"/>
  <c r="L70" i="1"/>
  <c r="N70" i="1"/>
  <c r="E70" i="1"/>
  <c r="G70" i="1" s="1"/>
  <c r="BP69" i="1"/>
  <c r="BR69" i="1" s="1"/>
  <c r="BB69" i="1"/>
  <c r="BD69" i="1" s="1"/>
  <c r="AN69" i="1"/>
  <c r="AP69" i="1" s="1"/>
  <c r="AG69" i="1"/>
  <c r="AI69" i="1" s="1"/>
  <c r="L69" i="1"/>
  <c r="N69" i="1"/>
  <c r="E69" i="1"/>
  <c r="G69" i="1" s="1"/>
  <c r="CB63" i="1"/>
  <c r="CD62" i="1" s="1"/>
  <c r="CF62" i="1" s="1"/>
  <c r="BU63" i="1"/>
  <c r="BW62" i="1"/>
  <c r="BY62" i="1" s="1"/>
  <c r="BN63" i="1"/>
  <c r="BP62" i="1"/>
  <c r="BR62" i="1" s="1"/>
  <c r="BG63" i="1"/>
  <c r="BI62" i="1"/>
  <c r="BK62" i="1" s="1"/>
  <c r="AZ63" i="1"/>
  <c r="AS63" i="1"/>
  <c r="AU62" i="1" s="1"/>
  <c r="AW62" i="1" s="1"/>
  <c r="AL63" i="1"/>
  <c r="AN61" i="1" s="1"/>
  <c r="AP61" i="1" s="1"/>
  <c r="AN62" i="1"/>
  <c r="AP62" i="1"/>
  <c r="AE63" i="1"/>
  <c r="AG62" i="1" s="1"/>
  <c r="AI62" i="1" s="1"/>
  <c r="X63" i="1"/>
  <c r="Z62" i="1" s="1"/>
  <c r="AB62" i="1" s="1"/>
  <c r="Q63" i="1"/>
  <c r="S62" i="1"/>
  <c r="U62" i="1" s="1"/>
  <c r="J63" i="1"/>
  <c r="L62" i="1"/>
  <c r="N62" i="1" s="1"/>
  <c r="C63" i="1"/>
  <c r="E62" i="1"/>
  <c r="G62" i="1" s="1"/>
  <c r="CD61" i="1"/>
  <c r="CF61" i="1" s="1"/>
  <c r="BW61" i="1"/>
  <c r="BY61" i="1" s="1"/>
  <c r="BI61" i="1"/>
  <c r="BK61" i="1"/>
  <c r="AU61" i="1"/>
  <c r="AW61" i="1"/>
  <c r="Z61" i="1"/>
  <c r="AB61" i="1" s="1"/>
  <c r="S61" i="1"/>
  <c r="U61" i="1" s="1"/>
  <c r="E61" i="1"/>
  <c r="G61" i="1" s="1"/>
  <c r="CD60" i="1"/>
  <c r="CF60" i="1"/>
  <c r="BW60" i="1"/>
  <c r="BY60" i="1" s="1"/>
  <c r="BI60" i="1"/>
  <c r="BK60" i="1"/>
  <c r="AU60" i="1"/>
  <c r="AW60" i="1" s="1"/>
  <c r="Z60" i="1"/>
  <c r="AB60" i="1"/>
  <c r="S60" i="1"/>
  <c r="U60" i="1" s="1"/>
  <c r="E60" i="1"/>
  <c r="G60" i="1"/>
  <c r="CD59" i="1"/>
  <c r="CF59" i="1" s="1"/>
  <c r="BW59" i="1"/>
  <c r="BY59" i="1" s="1"/>
  <c r="BI59" i="1"/>
  <c r="BK59" i="1" s="1"/>
  <c r="AU59" i="1"/>
  <c r="AW59" i="1"/>
  <c r="Z59" i="1"/>
  <c r="AB59" i="1"/>
  <c r="S59" i="1"/>
  <c r="U59" i="1" s="1"/>
  <c r="E59" i="1"/>
  <c r="G59" i="1" s="1"/>
  <c r="CB51" i="1"/>
  <c r="CD50" i="1" s="1"/>
  <c r="CF50" i="1" s="1"/>
  <c r="BU51" i="1"/>
  <c r="BN51" i="1"/>
  <c r="BP50" i="1"/>
  <c r="BR50" i="1" s="1"/>
  <c r="BG51" i="1"/>
  <c r="BI50" i="1"/>
  <c r="BK50" i="1" s="1"/>
  <c r="AZ51" i="1"/>
  <c r="BB50" i="1" s="1"/>
  <c r="BD50" i="1" s="1"/>
  <c r="AS51" i="1"/>
  <c r="AL51" i="1"/>
  <c r="AN50" i="1"/>
  <c r="AP50" i="1" s="1"/>
  <c r="AE51" i="1"/>
  <c r="AG50" i="1"/>
  <c r="AI50" i="1"/>
  <c r="X51" i="1"/>
  <c r="Z50" i="1"/>
  <c r="AB50" i="1" s="1"/>
  <c r="Q51" i="1"/>
  <c r="J51" i="1"/>
  <c r="L50" i="1"/>
  <c r="N50" i="1" s="1"/>
  <c r="C51" i="1"/>
  <c r="E49" i="1" s="1"/>
  <c r="G49" i="1" s="1"/>
  <c r="BP49" i="1"/>
  <c r="BR49" i="1"/>
  <c r="BI49" i="1"/>
  <c r="BK49" i="1" s="1"/>
  <c r="BB49" i="1"/>
  <c r="BD49" i="1" s="1"/>
  <c r="AN49" i="1"/>
  <c r="AP49" i="1" s="1"/>
  <c r="AG49" i="1"/>
  <c r="AI49" i="1"/>
  <c r="L49" i="1"/>
  <c r="N49" i="1"/>
  <c r="BP48" i="1"/>
  <c r="BR48" i="1"/>
  <c r="BI48" i="1"/>
  <c r="BK48" i="1" s="1"/>
  <c r="BB48" i="1"/>
  <c r="BD48" i="1" s="1"/>
  <c r="AN48" i="1"/>
  <c r="AP48" i="1" s="1"/>
  <c r="AG48" i="1"/>
  <c r="AI48" i="1"/>
  <c r="L48" i="1"/>
  <c r="N48" i="1"/>
  <c r="BP47" i="1"/>
  <c r="BR47" i="1"/>
  <c r="BI47" i="1"/>
  <c r="BK47" i="1" s="1"/>
  <c r="BB47" i="1"/>
  <c r="BD47" i="1" s="1"/>
  <c r="AN47" i="1"/>
  <c r="AP47" i="1" s="1"/>
  <c r="AG47" i="1"/>
  <c r="AI47" i="1"/>
  <c r="L47" i="1"/>
  <c r="N47" i="1"/>
  <c r="CB41" i="1"/>
  <c r="CD40" i="1" s="1"/>
  <c r="CF40" i="1" s="1"/>
  <c r="BU41" i="1"/>
  <c r="BW40" i="1"/>
  <c r="BY40" i="1"/>
  <c r="BN41" i="1"/>
  <c r="BP40" i="1"/>
  <c r="BR40" i="1" s="1"/>
  <c r="BG41" i="1"/>
  <c r="BI40" i="1"/>
  <c r="BK40" i="1"/>
  <c r="AZ41" i="1"/>
  <c r="BB40" i="1"/>
  <c r="BD40" i="1"/>
  <c r="AS41" i="1"/>
  <c r="AU40" i="1" s="1"/>
  <c r="AW40" i="1" s="1"/>
  <c r="AL41" i="1"/>
  <c r="AN39" i="1" s="1"/>
  <c r="AP39" i="1" s="1"/>
  <c r="AN40" i="1"/>
  <c r="AP40" i="1"/>
  <c r="AE41" i="1"/>
  <c r="AG39" i="1" s="1"/>
  <c r="AI39" i="1" s="1"/>
  <c r="X41" i="1"/>
  <c r="Z40" i="1" s="1"/>
  <c r="AB40" i="1" s="1"/>
  <c r="Q41" i="1"/>
  <c r="S39" i="1" s="1"/>
  <c r="U39" i="1" s="1"/>
  <c r="S40" i="1"/>
  <c r="U40" i="1"/>
  <c r="J41" i="1"/>
  <c r="C41" i="1"/>
  <c r="E40" i="1"/>
  <c r="G40" i="1"/>
  <c r="CD39" i="1"/>
  <c r="CF39" i="1" s="1"/>
  <c r="BW39" i="1"/>
  <c r="BY39" i="1"/>
  <c r="BI39" i="1"/>
  <c r="BK39" i="1"/>
  <c r="BB39" i="1"/>
  <c r="BD39" i="1"/>
  <c r="AU39" i="1"/>
  <c r="AW39" i="1" s="1"/>
  <c r="Z39" i="1"/>
  <c r="AB39" i="1" s="1"/>
  <c r="E39" i="1"/>
  <c r="G39" i="1"/>
  <c r="CD38" i="1"/>
  <c r="CF38" i="1"/>
  <c r="BW38" i="1"/>
  <c r="BY38" i="1" s="1"/>
  <c r="BI38" i="1"/>
  <c r="BK38" i="1"/>
  <c r="BB38" i="1"/>
  <c r="BD38" i="1" s="1"/>
  <c r="AU38" i="1"/>
  <c r="AW38" i="1"/>
  <c r="AG38" i="1"/>
  <c r="AI38" i="1" s="1"/>
  <c r="Z38" i="1"/>
  <c r="AB38" i="1" s="1"/>
  <c r="S38" i="1"/>
  <c r="U38" i="1" s="1"/>
  <c r="E38" i="1"/>
  <c r="G38" i="1" s="1"/>
  <c r="CD37" i="1"/>
  <c r="CF37" i="1" s="1"/>
  <c r="BW37" i="1"/>
  <c r="BY37" i="1" s="1"/>
  <c r="BI37" i="1"/>
  <c r="BK37" i="1" s="1"/>
  <c r="BB37" i="1"/>
  <c r="BD37" i="1" s="1"/>
  <c r="AU37" i="1"/>
  <c r="AW37" i="1" s="1"/>
  <c r="AG37" i="1"/>
  <c r="AI37" i="1"/>
  <c r="Z37" i="1"/>
  <c r="AB37" i="1" s="1"/>
  <c r="S37" i="1"/>
  <c r="U37" i="1" s="1"/>
  <c r="E37" i="1"/>
  <c r="G37" i="1" s="1"/>
  <c r="CB31" i="1"/>
  <c r="CD30" i="1"/>
  <c r="CF30" i="1"/>
  <c r="BU31" i="1"/>
  <c r="BN31" i="1"/>
  <c r="BP30" i="1"/>
  <c r="BR30" i="1" s="1"/>
  <c r="BG31" i="1"/>
  <c r="BI30" i="1"/>
  <c r="BK30" i="1"/>
  <c r="AZ31" i="1"/>
  <c r="BB30" i="1"/>
  <c r="BD30" i="1"/>
  <c r="AS31" i="1"/>
  <c r="AU28" i="1" s="1"/>
  <c r="AW28" i="1" s="1"/>
  <c r="AU30" i="1"/>
  <c r="AW30" i="1" s="1"/>
  <c r="AL31" i="1"/>
  <c r="AN30" i="1"/>
  <c r="AP30" i="1" s="1"/>
  <c r="AE31" i="1"/>
  <c r="AG30" i="1"/>
  <c r="AI30" i="1"/>
  <c r="X31" i="1"/>
  <c r="Z30" i="1"/>
  <c r="AB30" i="1" s="1"/>
  <c r="Q31" i="1"/>
  <c r="S30" i="1" s="1"/>
  <c r="U30" i="1" s="1"/>
  <c r="J31" i="1"/>
  <c r="L30" i="1"/>
  <c r="N30" i="1"/>
  <c r="C31" i="1"/>
  <c r="E30" i="1"/>
  <c r="G30" i="1" s="1"/>
  <c r="BI29" i="1"/>
  <c r="BK29" i="1" s="1"/>
  <c r="BB29" i="1"/>
  <c r="BD29" i="1" s="1"/>
  <c r="AN29" i="1"/>
  <c r="AP29" i="1" s="1"/>
  <c r="AG29" i="1"/>
  <c r="AI29" i="1" s="1"/>
  <c r="S29" i="1"/>
  <c r="U29" i="1" s="1"/>
  <c r="L29" i="1"/>
  <c r="N29" i="1" s="1"/>
  <c r="BP28" i="1"/>
  <c r="BR28" i="1" s="1"/>
  <c r="BI28" i="1"/>
  <c r="BK28" i="1" s="1"/>
  <c r="BB28" i="1"/>
  <c r="BD28" i="1" s="1"/>
  <c r="AN28" i="1"/>
  <c r="AP28" i="1" s="1"/>
  <c r="AG28" i="1"/>
  <c r="AI28" i="1" s="1"/>
  <c r="L28" i="1"/>
  <c r="N28" i="1"/>
  <c r="E28" i="1"/>
  <c r="G28" i="1" s="1"/>
  <c r="BI27" i="1"/>
  <c r="BK27" i="1"/>
  <c r="BB27" i="1"/>
  <c r="BD27" i="1" s="1"/>
  <c r="AU27" i="1"/>
  <c r="AW27" i="1" s="1"/>
  <c r="AN27" i="1"/>
  <c r="AP27" i="1" s="1"/>
  <c r="AG27" i="1"/>
  <c r="AI27" i="1"/>
  <c r="S27" i="1"/>
  <c r="U27" i="1"/>
  <c r="L27" i="1"/>
  <c r="N27" i="1" s="1"/>
  <c r="CB21" i="1"/>
  <c r="CD20" i="1"/>
  <c r="CF20" i="1" s="1"/>
  <c r="BU21" i="1"/>
  <c r="BW20" i="1" s="1"/>
  <c r="BY20" i="1" s="1"/>
  <c r="BN21" i="1"/>
  <c r="BP20" i="1"/>
  <c r="BR20" i="1"/>
  <c r="BG21" i="1"/>
  <c r="BI20" i="1"/>
  <c r="BK20" i="1" s="1"/>
  <c r="AZ21" i="1"/>
  <c r="BB20" i="1" s="1"/>
  <c r="BD20" i="1" s="1"/>
  <c r="AS21" i="1"/>
  <c r="AU20" i="1"/>
  <c r="AW20" i="1" s="1"/>
  <c r="AL21" i="1"/>
  <c r="AE21" i="1"/>
  <c r="AG20" i="1"/>
  <c r="AI20" i="1" s="1"/>
  <c r="X21" i="1"/>
  <c r="Z17" i="1" s="1"/>
  <c r="AB17" i="1" s="1"/>
  <c r="Z20" i="1"/>
  <c r="AB20" i="1" s="1"/>
  <c r="Q21" i="1"/>
  <c r="S20" i="1"/>
  <c r="U20" i="1" s="1"/>
  <c r="J21" i="1"/>
  <c r="L20" i="1"/>
  <c r="N20" i="1" s="1"/>
  <c r="C21" i="1"/>
  <c r="E19" i="1" s="1"/>
  <c r="G19" i="1" s="1"/>
  <c r="E20" i="1"/>
  <c r="G20" i="1" s="1"/>
  <c r="CD19" i="1"/>
  <c r="CF19" i="1" s="1"/>
  <c r="BP19" i="1"/>
  <c r="BR19" i="1" s="1"/>
  <c r="BI19" i="1"/>
  <c r="BK19" i="1" s="1"/>
  <c r="BB19" i="1"/>
  <c r="BD19" i="1" s="1"/>
  <c r="AG19" i="1"/>
  <c r="AI19" i="1" s="1"/>
  <c r="L19" i="1"/>
  <c r="N19" i="1"/>
  <c r="CD18" i="1"/>
  <c r="CF18" i="1" s="1"/>
  <c r="BP18" i="1"/>
  <c r="BR18" i="1" s="1"/>
  <c r="BI18" i="1"/>
  <c r="BK18" i="1"/>
  <c r="AG18" i="1"/>
  <c r="AI18" i="1"/>
  <c r="Z18" i="1"/>
  <c r="AB18" i="1" s="1"/>
  <c r="L18" i="1"/>
  <c r="K18" i="1" s="1"/>
  <c r="N18" i="1"/>
  <c r="CD17" i="1"/>
  <c r="CF17" i="1" s="1"/>
  <c r="BP17" i="1"/>
  <c r="BR17" i="1" s="1"/>
  <c r="BI17" i="1"/>
  <c r="BK17" i="1" s="1"/>
  <c r="AG17" i="1"/>
  <c r="AI17" i="1"/>
  <c r="L17" i="1"/>
  <c r="N17" i="1"/>
  <c r="CB11" i="1"/>
  <c r="BU11" i="1"/>
  <c r="BN11" i="1"/>
  <c r="BP9" i="1" s="1"/>
  <c r="BR9" i="1" s="1"/>
  <c r="BP10" i="1"/>
  <c r="BR10" i="1" s="1"/>
  <c r="BG11" i="1"/>
  <c r="BI10" i="1"/>
  <c r="BK10" i="1"/>
  <c r="AZ11" i="1"/>
  <c r="BB10" i="1"/>
  <c r="BD10" i="1" s="1"/>
  <c r="AS11" i="1"/>
  <c r="AU8" i="1" s="1"/>
  <c r="AW8" i="1" s="1"/>
  <c r="AL11" i="1"/>
  <c r="AN10" i="1"/>
  <c r="AP10" i="1" s="1"/>
  <c r="AE11" i="1"/>
  <c r="AG10" i="1"/>
  <c r="AI10" i="1" s="1"/>
  <c r="X11" i="1"/>
  <c r="Z10" i="1" s="1"/>
  <c r="AB10" i="1" s="1"/>
  <c r="Q11" i="1"/>
  <c r="S8" i="1" s="1"/>
  <c r="U8" i="1" s="1"/>
  <c r="S10" i="1"/>
  <c r="U10" i="1" s="1"/>
  <c r="J11" i="1"/>
  <c r="C11" i="1"/>
  <c r="E10" i="1"/>
  <c r="G10" i="1" s="1"/>
  <c r="BW9" i="1"/>
  <c r="BY9" i="1" s="1"/>
  <c r="BI9" i="1"/>
  <c r="BK9" i="1" s="1"/>
  <c r="BB9" i="1"/>
  <c r="BD9" i="1" s="1"/>
  <c r="AU9" i="1"/>
  <c r="AW9" i="1" s="1"/>
  <c r="AN9" i="1"/>
  <c r="AP9" i="1" s="1"/>
  <c r="S9" i="1"/>
  <c r="U9" i="1"/>
  <c r="E9" i="1"/>
  <c r="G9" i="1"/>
  <c r="BP8" i="1"/>
  <c r="BR8" i="1" s="1"/>
  <c r="BI8" i="1"/>
  <c r="BK8" i="1" s="1"/>
  <c r="BB8" i="1"/>
  <c r="BD8" i="1"/>
  <c r="AN8" i="1"/>
  <c r="AP8" i="1" s="1"/>
  <c r="Z8" i="1"/>
  <c r="AB8" i="1" s="1"/>
  <c r="E8" i="1"/>
  <c r="G8" i="1"/>
  <c r="BW7" i="1"/>
  <c r="BY7" i="1" s="1"/>
  <c r="BI7" i="1"/>
  <c r="BK7" i="1" s="1"/>
  <c r="BB7" i="1"/>
  <c r="BD7" i="1"/>
  <c r="AU7" i="1"/>
  <c r="AW7" i="1"/>
  <c r="AN7" i="1"/>
  <c r="AP7" i="1" s="1"/>
  <c r="S7" i="1"/>
  <c r="U7" i="1" s="1"/>
  <c r="E7" i="1"/>
  <c r="G7" i="1" s="1"/>
  <c r="FG53" i="34"/>
  <c r="FJ56" i="34"/>
  <c r="FL56" i="34" s="1"/>
  <c r="EZ53" i="34"/>
  <c r="FC56" i="34"/>
  <c r="FE56" i="34" s="1"/>
  <c r="ES53" i="34"/>
  <c r="EV56" i="34"/>
  <c r="EX56" i="34" s="1"/>
  <c r="EL53" i="34"/>
  <c r="EO54" i="34" s="1"/>
  <c r="EQ54" i="34" s="1"/>
  <c r="EO56" i="34"/>
  <c r="EQ56" i="34" s="1"/>
  <c r="EE53" i="34"/>
  <c r="EH56" i="34" s="1"/>
  <c r="EJ56" i="34" s="1"/>
  <c r="DX53" i="34"/>
  <c r="EA55" i="34" s="1"/>
  <c r="EC55" i="34" s="1"/>
  <c r="EA56" i="34"/>
  <c r="EC56" i="34" s="1"/>
  <c r="DQ53" i="34"/>
  <c r="DT56" i="34"/>
  <c r="DV56" i="34" s="1"/>
  <c r="DJ53" i="34"/>
  <c r="DM56" i="34"/>
  <c r="DO56" i="34"/>
  <c r="DC53" i="34"/>
  <c r="CV53" i="34"/>
  <c r="CY56" i="34"/>
  <c r="DA56" i="34" s="1"/>
  <c r="CO53" i="34"/>
  <c r="CR56" i="34"/>
  <c r="CT56" i="34"/>
  <c r="CH53" i="34"/>
  <c r="CK56" i="34" s="1"/>
  <c r="CM56" i="34" s="1"/>
  <c r="CA53" i="34"/>
  <c r="CD56" i="34" s="1"/>
  <c r="CF56" i="34" s="1"/>
  <c r="BT53" i="34"/>
  <c r="BW55" i="34" s="1"/>
  <c r="BY55" i="34" s="1"/>
  <c r="BW56" i="34"/>
  <c r="BY56" i="34" s="1"/>
  <c r="BM53" i="34"/>
  <c r="BP53" i="34" s="1"/>
  <c r="BR53" i="34" s="1"/>
  <c r="BP56" i="34"/>
  <c r="BR56" i="34" s="1"/>
  <c r="BF53" i="34"/>
  <c r="BI56" i="34"/>
  <c r="BK56" i="34" s="1"/>
  <c r="AY53" i="34"/>
  <c r="BB56" i="34" s="1"/>
  <c r="BD56" i="34" s="1"/>
  <c r="AR53" i="34"/>
  <c r="AU54" i="34" s="1"/>
  <c r="AW54" i="34" s="1"/>
  <c r="AU56" i="34"/>
  <c r="AW56" i="34" s="1"/>
  <c r="AK53" i="34"/>
  <c r="AN56" i="34"/>
  <c r="AM56" i="34" s="1"/>
  <c r="AP56" i="34"/>
  <c r="AD53" i="34"/>
  <c r="AG55" i="34" s="1"/>
  <c r="AI55" i="34" s="1"/>
  <c r="W53" i="34"/>
  <c r="Z56" i="34" s="1"/>
  <c r="AB56" i="34" s="1"/>
  <c r="P53" i="34"/>
  <c r="S56" i="34"/>
  <c r="U56" i="34" s="1"/>
  <c r="I53" i="34"/>
  <c r="L55" i="34" s="1"/>
  <c r="N55" i="34" s="1"/>
  <c r="L56" i="34"/>
  <c r="N56" i="34" s="1"/>
  <c r="B53" i="34"/>
  <c r="E56" i="34"/>
  <c r="G56" i="34" s="1"/>
  <c r="FJ55" i="34"/>
  <c r="FL55" i="34"/>
  <c r="FC55" i="34"/>
  <c r="FE55" i="34" s="1"/>
  <c r="EV55" i="34"/>
  <c r="EX55" i="34" s="1"/>
  <c r="EO55" i="34"/>
  <c r="EQ55" i="34" s="1"/>
  <c r="DT55" i="34"/>
  <c r="DV55" i="34" s="1"/>
  <c r="DM55" i="34"/>
  <c r="DO55" i="34" s="1"/>
  <c r="CY55" i="34"/>
  <c r="DA55" i="34"/>
  <c r="CR55" i="34"/>
  <c r="CT55" i="34" s="1"/>
  <c r="CD55" i="34"/>
  <c r="CF55" i="34" s="1"/>
  <c r="BI55" i="34"/>
  <c r="BK55" i="34"/>
  <c r="BB55" i="34"/>
  <c r="BD55" i="34" s="1"/>
  <c r="AU55" i="34"/>
  <c r="AW55" i="34" s="1"/>
  <c r="AN55" i="34"/>
  <c r="AP55" i="34" s="1"/>
  <c r="Z55" i="34"/>
  <c r="AB55" i="34" s="1"/>
  <c r="S55" i="34"/>
  <c r="U55" i="34" s="1"/>
  <c r="E55" i="34"/>
  <c r="G55" i="34"/>
  <c r="FJ54" i="34"/>
  <c r="FL54" i="34" s="1"/>
  <c r="FC54" i="34"/>
  <c r="FE54" i="34" s="1"/>
  <c r="EV54" i="34"/>
  <c r="EX54" i="34" s="1"/>
  <c r="EA54" i="34"/>
  <c r="EC54" i="34" s="1"/>
  <c r="DT54" i="34"/>
  <c r="DV54" i="34" s="1"/>
  <c r="DM54" i="34"/>
  <c r="DO54" i="34" s="1"/>
  <c r="CY54" i="34"/>
  <c r="DA54" i="34"/>
  <c r="CR54" i="34"/>
  <c r="CT54" i="34" s="1"/>
  <c r="BW54" i="34"/>
  <c r="BY54" i="34"/>
  <c r="BP54" i="34"/>
  <c r="BR54" i="34" s="1"/>
  <c r="BI54" i="34"/>
  <c r="BK54" i="34"/>
  <c r="BB54" i="34"/>
  <c r="BD54" i="34" s="1"/>
  <c r="AN54" i="34"/>
  <c r="AP54" i="34" s="1"/>
  <c r="AG54" i="34"/>
  <c r="AI54" i="34" s="1"/>
  <c r="Z54" i="34"/>
  <c r="AB54" i="34"/>
  <c r="S54" i="34"/>
  <c r="U54" i="34" s="1"/>
  <c r="E54" i="34"/>
  <c r="G54" i="34" s="1"/>
  <c r="FJ53" i="34"/>
  <c r="FL53" i="34" s="1"/>
  <c r="FC53" i="34"/>
  <c r="FE53" i="34" s="1"/>
  <c r="EV53" i="34"/>
  <c r="EX53" i="34" s="1"/>
  <c r="EO53" i="34"/>
  <c r="EQ53" i="34" s="1"/>
  <c r="EH53" i="34"/>
  <c r="EJ53" i="34" s="1"/>
  <c r="EA53" i="34"/>
  <c r="EC53" i="34" s="1"/>
  <c r="DT53" i="34"/>
  <c r="DV53" i="34" s="1"/>
  <c r="DM53" i="34"/>
  <c r="DO53" i="34" s="1"/>
  <c r="CY53" i="34"/>
  <c r="DA53" i="34" s="1"/>
  <c r="CR53" i="34"/>
  <c r="CT53" i="34" s="1"/>
  <c r="CD53" i="34"/>
  <c r="CF53" i="34" s="1"/>
  <c r="BW53" i="34"/>
  <c r="BY53" i="34" s="1"/>
  <c r="BI53" i="34"/>
  <c r="BK53" i="34" s="1"/>
  <c r="BB53" i="34"/>
  <c r="BD53" i="34"/>
  <c r="AU53" i="34"/>
  <c r="AW53" i="34" s="1"/>
  <c r="AN53" i="34"/>
  <c r="AP53" i="34"/>
  <c r="AG53" i="34"/>
  <c r="AI53" i="34"/>
  <c r="Z53" i="34"/>
  <c r="AB53" i="34" s="1"/>
  <c r="S53" i="34"/>
  <c r="U53" i="34" s="1"/>
  <c r="E53" i="34"/>
  <c r="G53" i="34" s="1"/>
  <c r="FJ52" i="34"/>
  <c r="FL52" i="34" s="1"/>
  <c r="FC52" i="34"/>
  <c r="FE52" i="34" s="1"/>
  <c r="EV52" i="34"/>
  <c r="EX52" i="34" s="1"/>
  <c r="EO52" i="34"/>
  <c r="EQ52" i="34" s="1"/>
  <c r="EH52" i="34"/>
  <c r="EJ52" i="34" s="1"/>
  <c r="EA52" i="34"/>
  <c r="EC52" i="34" s="1"/>
  <c r="DT52" i="34"/>
  <c r="DV52" i="34"/>
  <c r="DM52" i="34"/>
  <c r="DO52" i="34"/>
  <c r="CY52" i="34"/>
  <c r="DA52" i="34" s="1"/>
  <c r="CR52" i="34"/>
  <c r="CT52" i="34" s="1"/>
  <c r="CD52" i="34"/>
  <c r="CF52" i="34" s="1"/>
  <c r="BW52" i="34"/>
  <c r="BY52" i="34" s="1"/>
  <c r="BI52" i="34"/>
  <c r="BK52" i="34" s="1"/>
  <c r="BB52" i="34"/>
  <c r="BD52" i="34" s="1"/>
  <c r="AU52" i="34"/>
  <c r="AW52" i="34" s="1"/>
  <c r="AN52" i="34"/>
  <c r="AP52" i="34" s="1"/>
  <c r="AG52" i="34"/>
  <c r="AI52" i="34" s="1"/>
  <c r="Z52" i="34"/>
  <c r="AB52" i="34" s="1"/>
  <c r="S52" i="34"/>
  <c r="U52" i="34" s="1"/>
  <c r="E52" i="34"/>
  <c r="G52" i="34" s="1"/>
  <c r="FJ51" i="34"/>
  <c r="FL51" i="34"/>
  <c r="FC51" i="34"/>
  <c r="FE51" i="34" s="1"/>
  <c r="EV51" i="34"/>
  <c r="EX51" i="34"/>
  <c r="EO51" i="34"/>
  <c r="EN51" i="34" s="1"/>
  <c r="EQ51" i="34"/>
  <c r="EH51" i="34"/>
  <c r="EJ51" i="34" s="1"/>
  <c r="EA51" i="34"/>
  <c r="EC51" i="34" s="1"/>
  <c r="DT51" i="34"/>
  <c r="DV51" i="34" s="1"/>
  <c r="DM51" i="34"/>
  <c r="DO51" i="34" s="1"/>
  <c r="CY51" i="34"/>
  <c r="DA51" i="34" s="1"/>
  <c r="CR51" i="34"/>
  <c r="CT51" i="34" s="1"/>
  <c r="CD51" i="34"/>
  <c r="CF51" i="34" s="1"/>
  <c r="BW51" i="34"/>
  <c r="BY51" i="34" s="1"/>
  <c r="BI51" i="34"/>
  <c r="BK51" i="34" s="1"/>
  <c r="BB51" i="34"/>
  <c r="BD51" i="34" s="1"/>
  <c r="AU51" i="34"/>
  <c r="AW51" i="34" s="1"/>
  <c r="AN51" i="34"/>
  <c r="AP51" i="34"/>
  <c r="AG51" i="34"/>
  <c r="AI51" i="34" s="1"/>
  <c r="Z51" i="34"/>
  <c r="AB51" i="34" s="1"/>
  <c r="S51" i="34"/>
  <c r="U51" i="34" s="1"/>
  <c r="E51" i="34"/>
  <c r="G51" i="34" s="1"/>
  <c r="FJ50" i="34"/>
  <c r="FL50" i="34" s="1"/>
  <c r="FC50" i="34"/>
  <c r="FE50" i="34" s="1"/>
  <c r="EV50" i="34"/>
  <c r="EX50" i="34" s="1"/>
  <c r="EO50" i="34"/>
  <c r="EQ50" i="34"/>
  <c r="EH50" i="34"/>
  <c r="EJ50" i="34"/>
  <c r="EA50" i="34"/>
  <c r="EC50" i="34" s="1"/>
  <c r="DT50" i="34"/>
  <c r="DV50" i="34"/>
  <c r="DM50" i="34"/>
  <c r="DO50" i="34" s="1"/>
  <c r="CY50" i="34"/>
  <c r="DA50" i="34" s="1"/>
  <c r="CR50" i="34"/>
  <c r="CT50" i="34" s="1"/>
  <c r="CK50" i="34"/>
  <c r="CM50" i="34" s="1"/>
  <c r="CD50" i="34"/>
  <c r="CF50" i="34" s="1"/>
  <c r="BW50" i="34"/>
  <c r="BY50" i="34" s="1"/>
  <c r="BI50" i="34"/>
  <c r="BK50" i="34"/>
  <c r="BB50" i="34"/>
  <c r="BD50" i="34" s="1"/>
  <c r="AU50" i="34"/>
  <c r="AW50" i="34" s="1"/>
  <c r="AN50" i="34"/>
  <c r="AP50" i="34" s="1"/>
  <c r="AG50" i="34"/>
  <c r="AI50" i="34" s="1"/>
  <c r="Z50" i="34"/>
  <c r="AB50" i="34" s="1"/>
  <c r="S50" i="34"/>
  <c r="U50" i="34" s="1"/>
  <c r="E50" i="34"/>
  <c r="G50" i="34" s="1"/>
  <c r="FJ49" i="34"/>
  <c r="FL49" i="34" s="1"/>
  <c r="FC49" i="34"/>
  <c r="FE49" i="34" s="1"/>
  <c r="EV49" i="34"/>
  <c r="EX49" i="34" s="1"/>
  <c r="EO49" i="34"/>
  <c r="EQ49" i="34"/>
  <c r="EH49" i="34"/>
  <c r="EJ49" i="34" s="1"/>
  <c r="EA49" i="34"/>
  <c r="EC49" i="34" s="1"/>
  <c r="DT49" i="34"/>
  <c r="DV49" i="34"/>
  <c r="DM49" i="34"/>
  <c r="DO49" i="34" s="1"/>
  <c r="CY49" i="34"/>
  <c r="DA49" i="34" s="1"/>
  <c r="CR49" i="34"/>
  <c r="CT49" i="34" s="1"/>
  <c r="CD49" i="34"/>
  <c r="CF49" i="34"/>
  <c r="BW49" i="34"/>
  <c r="BY49" i="34" s="1"/>
  <c r="BI49" i="34"/>
  <c r="BK49" i="34" s="1"/>
  <c r="BB49" i="34"/>
  <c r="BD49" i="34"/>
  <c r="AU49" i="34"/>
  <c r="AW49" i="34" s="1"/>
  <c r="AN49" i="34"/>
  <c r="AP49" i="34"/>
  <c r="AG49" i="34"/>
  <c r="AI49" i="34"/>
  <c r="Z49" i="34"/>
  <c r="AB49" i="34" s="1"/>
  <c r="S49" i="34"/>
  <c r="U49" i="34" s="1"/>
  <c r="E49" i="34"/>
  <c r="G49" i="34" s="1"/>
  <c r="FJ48" i="34"/>
  <c r="FL48" i="34" s="1"/>
  <c r="FC48" i="34"/>
  <c r="FE48" i="34" s="1"/>
  <c r="EV48" i="34"/>
  <c r="EX48" i="34"/>
  <c r="EO48" i="34"/>
  <c r="EQ48" i="34" s="1"/>
  <c r="EH48" i="34"/>
  <c r="EJ48" i="34"/>
  <c r="EA48" i="34"/>
  <c r="EC48" i="34" s="1"/>
  <c r="DT48" i="34"/>
  <c r="DV48" i="34" s="1"/>
  <c r="DM48" i="34"/>
  <c r="DO48" i="34"/>
  <c r="CY48" i="34"/>
  <c r="DA48" i="34" s="1"/>
  <c r="CR48" i="34"/>
  <c r="CT48" i="34" s="1"/>
  <c r="CD48" i="34"/>
  <c r="CF48" i="34" s="1"/>
  <c r="BW48" i="34"/>
  <c r="BY48" i="34" s="1"/>
  <c r="BI48" i="34"/>
  <c r="BK48" i="34" s="1"/>
  <c r="BB48" i="34"/>
  <c r="BD48" i="34" s="1"/>
  <c r="AU48" i="34"/>
  <c r="AW48" i="34" s="1"/>
  <c r="AN48" i="34"/>
  <c r="AP48" i="34"/>
  <c r="AG48" i="34"/>
  <c r="AI48" i="34" s="1"/>
  <c r="Z48" i="34"/>
  <c r="AB48" i="34"/>
  <c r="S48" i="34"/>
  <c r="U48" i="34" s="1"/>
  <c r="E48" i="34"/>
  <c r="G48" i="34" s="1"/>
  <c r="FJ47" i="34"/>
  <c r="FL47" i="34"/>
  <c r="FC47" i="34"/>
  <c r="FE47" i="34" s="1"/>
  <c r="EV47" i="34"/>
  <c r="EU47" i="34" s="1"/>
  <c r="EX47" i="34"/>
  <c r="EO47" i="34"/>
  <c r="EQ47" i="34" s="1"/>
  <c r="EH47" i="34"/>
  <c r="EJ47" i="34" s="1"/>
  <c r="EA47" i="34"/>
  <c r="EC47" i="34" s="1"/>
  <c r="DT47" i="34"/>
  <c r="DV47" i="34" s="1"/>
  <c r="DM47" i="34"/>
  <c r="DO47" i="34"/>
  <c r="CY47" i="34"/>
  <c r="DA47" i="34" s="1"/>
  <c r="CR47" i="34"/>
  <c r="CT47" i="34" s="1"/>
  <c r="CD47" i="34"/>
  <c r="CF47" i="34" s="1"/>
  <c r="BW47" i="34"/>
  <c r="BY47" i="34" s="1"/>
  <c r="BI47" i="34"/>
  <c r="BK47" i="34" s="1"/>
  <c r="BB47" i="34"/>
  <c r="BD47" i="34" s="1"/>
  <c r="AU47" i="34"/>
  <c r="AW47" i="34" s="1"/>
  <c r="AN47" i="34"/>
  <c r="AP47" i="34" s="1"/>
  <c r="AG47" i="34"/>
  <c r="AI47" i="34" s="1"/>
  <c r="Z47" i="34"/>
  <c r="AB47" i="34" s="1"/>
  <c r="S47" i="34"/>
  <c r="U47" i="34" s="1"/>
  <c r="E47" i="34"/>
  <c r="G47" i="34" s="1"/>
  <c r="FJ46" i="34"/>
  <c r="FL46" i="34" s="1"/>
  <c r="FC46" i="34"/>
  <c r="FE46" i="34" s="1"/>
  <c r="EV46" i="34"/>
  <c r="EX46" i="34" s="1"/>
  <c r="EO46" i="34"/>
  <c r="EQ46" i="34"/>
  <c r="EH46" i="34"/>
  <c r="EJ46" i="34"/>
  <c r="EA46" i="34"/>
  <c r="EC46" i="34" s="1"/>
  <c r="DT46" i="34"/>
  <c r="DV46" i="34"/>
  <c r="DM46" i="34"/>
  <c r="DO46" i="34" s="1"/>
  <c r="CY46" i="34"/>
  <c r="DA46" i="34" s="1"/>
  <c r="CR46" i="34"/>
  <c r="CT46" i="34" s="1"/>
  <c r="CD46" i="34"/>
  <c r="CF46" i="34" s="1"/>
  <c r="BW46" i="34"/>
  <c r="BY46" i="34" s="1"/>
  <c r="BI46" i="34"/>
  <c r="BK46" i="34" s="1"/>
  <c r="BB46" i="34"/>
  <c r="BD46" i="34" s="1"/>
  <c r="AU46" i="34"/>
  <c r="AW46" i="34" s="1"/>
  <c r="AN46" i="34"/>
  <c r="AP46" i="34"/>
  <c r="AG46" i="34"/>
  <c r="AI46" i="34" s="1"/>
  <c r="Z46" i="34"/>
  <c r="AB46" i="34" s="1"/>
  <c r="S46" i="34"/>
  <c r="U46" i="34" s="1"/>
  <c r="E46" i="34"/>
  <c r="G46" i="34" s="1"/>
  <c r="FJ45" i="34"/>
  <c r="FL45" i="34" s="1"/>
  <c r="FC45" i="34"/>
  <c r="FE45" i="34" s="1"/>
  <c r="EV45" i="34"/>
  <c r="EX45" i="34" s="1"/>
  <c r="EO45" i="34"/>
  <c r="EQ45" i="34"/>
  <c r="EH45" i="34"/>
  <c r="EJ45" i="34"/>
  <c r="EA45" i="34"/>
  <c r="EC45" i="34" s="1"/>
  <c r="DT45" i="34"/>
  <c r="DV45" i="34"/>
  <c r="DM45" i="34"/>
  <c r="DO45" i="34" s="1"/>
  <c r="CY45" i="34"/>
  <c r="DA45" i="34" s="1"/>
  <c r="CR45" i="34"/>
  <c r="CT45" i="34" s="1"/>
  <c r="CD45" i="34"/>
  <c r="CF45" i="34" s="1"/>
  <c r="BW45" i="34"/>
  <c r="BY45" i="34" s="1"/>
  <c r="BP45" i="34"/>
  <c r="BR45" i="34" s="1"/>
  <c r="BI45" i="34"/>
  <c r="BK45" i="34"/>
  <c r="BB45" i="34"/>
  <c r="BD45" i="34" s="1"/>
  <c r="AU45" i="34"/>
  <c r="AW45" i="34" s="1"/>
  <c r="AN45" i="34"/>
  <c r="AP45" i="34"/>
  <c r="AG45" i="34"/>
  <c r="AI45" i="34" s="1"/>
  <c r="Z45" i="34"/>
  <c r="AB45" i="34" s="1"/>
  <c r="S45" i="34"/>
  <c r="U45" i="34" s="1"/>
  <c r="L45" i="34"/>
  <c r="N45" i="34" s="1"/>
  <c r="E45" i="34"/>
  <c r="G45" i="34"/>
  <c r="FJ44" i="34"/>
  <c r="FL44" i="34" s="1"/>
  <c r="FC44" i="34"/>
  <c r="FE44" i="34" s="1"/>
  <c r="EV44" i="34"/>
  <c r="EX44" i="34"/>
  <c r="EO44" i="34"/>
  <c r="EQ44" i="34" s="1"/>
  <c r="EH44" i="34"/>
  <c r="EJ44" i="34" s="1"/>
  <c r="EA44" i="34"/>
  <c r="EC44" i="34" s="1"/>
  <c r="DT44" i="34"/>
  <c r="DV44" i="34"/>
  <c r="DM44" i="34"/>
  <c r="DO44" i="34" s="1"/>
  <c r="CY44" i="34"/>
  <c r="DA44" i="34" s="1"/>
  <c r="CR44" i="34"/>
  <c r="CT44" i="34" s="1"/>
  <c r="CD44" i="34"/>
  <c r="CF44" i="34" s="1"/>
  <c r="BW44" i="34"/>
  <c r="BY44" i="34" s="1"/>
  <c r="BP44" i="34"/>
  <c r="BR44" i="34"/>
  <c r="BI44" i="34"/>
  <c r="BK44" i="34" s="1"/>
  <c r="BB44" i="34"/>
  <c r="BD44" i="34" s="1"/>
  <c r="AU44" i="34"/>
  <c r="AW44" i="34" s="1"/>
  <c r="AN44" i="34"/>
  <c r="AP44" i="34" s="1"/>
  <c r="AG44" i="34"/>
  <c r="AI44" i="34" s="1"/>
  <c r="Z44" i="34"/>
  <c r="AB44" i="34"/>
  <c r="S44" i="34"/>
  <c r="U44" i="34" s="1"/>
  <c r="L44" i="34"/>
  <c r="N44" i="34" s="1"/>
  <c r="E44" i="34"/>
  <c r="G44" i="34" s="1"/>
  <c r="FJ43" i="34"/>
  <c r="FL43" i="34" s="1"/>
  <c r="FC43" i="34"/>
  <c r="FE43" i="34" s="1"/>
  <c r="EV43" i="34"/>
  <c r="EX43" i="34"/>
  <c r="EO43" i="34"/>
  <c r="EQ43" i="34" s="1"/>
  <c r="EH43" i="34"/>
  <c r="EJ43" i="34" s="1"/>
  <c r="EA43" i="34"/>
  <c r="EC43" i="34" s="1"/>
  <c r="DT43" i="34"/>
  <c r="DV43" i="34" s="1"/>
  <c r="DM43" i="34"/>
  <c r="DO43" i="34"/>
  <c r="CY43" i="34"/>
  <c r="DA43" i="34" s="1"/>
  <c r="CR43" i="34"/>
  <c r="CT43" i="34" s="1"/>
  <c r="CD43" i="34"/>
  <c r="CF43" i="34" s="1"/>
  <c r="BW43" i="34"/>
  <c r="BY43" i="34" s="1"/>
  <c r="BP43" i="34"/>
  <c r="BR43" i="34" s="1"/>
  <c r="BI43" i="34"/>
  <c r="BK43" i="34" s="1"/>
  <c r="BB43" i="34"/>
  <c r="BD43" i="34" s="1"/>
  <c r="AU43" i="34"/>
  <c r="AW43" i="34" s="1"/>
  <c r="AN43" i="34"/>
  <c r="AP43" i="34" s="1"/>
  <c r="AG43" i="34"/>
  <c r="AI43" i="34" s="1"/>
  <c r="Z43" i="34"/>
  <c r="AB43" i="34" s="1"/>
  <c r="S43" i="34"/>
  <c r="U43" i="34" s="1"/>
  <c r="L43" i="34"/>
  <c r="N43" i="34" s="1"/>
  <c r="E43" i="34"/>
  <c r="G43" i="34"/>
  <c r="FJ42" i="34"/>
  <c r="FL42" i="34" s="1"/>
  <c r="FC42" i="34"/>
  <c r="FE42" i="34" s="1"/>
  <c r="EV42" i="34"/>
  <c r="EX42" i="34" s="1"/>
  <c r="EO42" i="34"/>
  <c r="EQ42" i="34" s="1"/>
  <c r="EH42" i="34"/>
  <c r="EJ42" i="34" s="1"/>
  <c r="EA42" i="34"/>
  <c r="EC42" i="34" s="1"/>
  <c r="DT42" i="34"/>
  <c r="DV42" i="34" s="1"/>
  <c r="DM42" i="34"/>
  <c r="DL42" i="34" s="1"/>
  <c r="CY42" i="34"/>
  <c r="DA42" i="34" s="1"/>
  <c r="CR42" i="34"/>
  <c r="CT42" i="34" s="1"/>
  <c r="CD42" i="34"/>
  <c r="CF42" i="34" s="1"/>
  <c r="BW42" i="34"/>
  <c r="BY42" i="34" s="1"/>
  <c r="BP42" i="34"/>
  <c r="BR42" i="34" s="1"/>
  <c r="BI42" i="34"/>
  <c r="BK42" i="34"/>
  <c r="BB42" i="34"/>
  <c r="BD42" i="34" s="1"/>
  <c r="AU42" i="34"/>
  <c r="AW42" i="34" s="1"/>
  <c r="AN42" i="34"/>
  <c r="AP42" i="34" s="1"/>
  <c r="AG42" i="34"/>
  <c r="AI42" i="34"/>
  <c r="Z42" i="34"/>
  <c r="AB42" i="34" s="1"/>
  <c r="S42" i="34"/>
  <c r="U42" i="34" s="1"/>
  <c r="L42" i="34"/>
  <c r="N42" i="34" s="1"/>
  <c r="E42" i="34"/>
  <c r="G42" i="34" s="1"/>
  <c r="FG35" i="34"/>
  <c r="FJ38" i="34"/>
  <c r="FL38" i="34" s="1"/>
  <c r="EZ35" i="34"/>
  <c r="FC38" i="34"/>
  <c r="FE38" i="34" s="1"/>
  <c r="ES35" i="34"/>
  <c r="EL35" i="34"/>
  <c r="EE35" i="34"/>
  <c r="EH38" i="34" s="1"/>
  <c r="EJ38" i="34" s="1"/>
  <c r="DX35" i="34"/>
  <c r="DQ35" i="34"/>
  <c r="DJ35" i="34"/>
  <c r="DM35" i="34" s="1"/>
  <c r="DO35" i="34" s="1"/>
  <c r="DC35" i="34"/>
  <c r="CV35" i="34"/>
  <c r="CY38" i="34"/>
  <c r="DA38" i="34" s="1"/>
  <c r="CO35" i="34"/>
  <c r="CR38" i="34"/>
  <c r="CT38" i="34" s="1"/>
  <c r="CH35" i="34"/>
  <c r="CK34" i="34" s="1"/>
  <c r="CM34" i="34" s="1"/>
  <c r="CK38" i="34"/>
  <c r="CM38" i="34" s="1"/>
  <c r="CA35" i="34"/>
  <c r="BT35" i="34"/>
  <c r="BW38" i="34"/>
  <c r="BY38" i="34"/>
  <c r="BM35" i="34"/>
  <c r="BP38" i="34" s="1"/>
  <c r="BR38" i="34" s="1"/>
  <c r="BF35" i="34"/>
  <c r="AY35" i="34"/>
  <c r="BB35" i="34" s="1"/>
  <c r="BD35" i="34" s="1"/>
  <c r="BB38" i="34"/>
  <c r="BD38" i="34"/>
  <c r="AR35" i="34"/>
  <c r="AU38" i="34"/>
  <c r="AT38" i="34" s="1"/>
  <c r="AW38" i="34"/>
  <c r="AK35" i="34"/>
  <c r="AN38" i="34"/>
  <c r="AP38" i="34" s="1"/>
  <c r="AD35" i="34"/>
  <c r="AG38" i="34"/>
  <c r="AI38" i="34" s="1"/>
  <c r="W35" i="34"/>
  <c r="Z34" i="34" s="1"/>
  <c r="AB34" i="34" s="1"/>
  <c r="Z38" i="34"/>
  <c r="AB38" i="34" s="1"/>
  <c r="P35" i="34"/>
  <c r="S38" i="34"/>
  <c r="U38" i="34" s="1"/>
  <c r="I35" i="34"/>
  <c r="L38" i="34" s="1"/>
  <c r="N38" i="34" s="1"/>
  <c r="B35" i="34"/>
  <c r="E37" i="34" s="1"/>
  <c r="G37" i="34" s="1"/>
  <c r="E38" i="34"/>
  <c r="G38" i="34"/>
  <c r="FC37" i="34"/>
  <c r="FE37" i="34" s="1"/>
  <c r="EO37" i="34"/>
  <c r="EN37" i="34" s="1"/>
  <c r="EH37" i="34"/>
  <c r="EJ37" i="34" s="1"/>
  <c r="DM37" i="34"/>
  <c r="DO37" i="34" s="1"/>
  <c r="CY37" i="34"/>
  <c r="DA37" i="34" s="1"/>
  <c r="CR37" i="34"/>
  <c r="CT37" i="34" s="1"/>
  <c r="BW37" i="34"/>
  <c r="BY37" i="34" s="1"/>
  <c r="BB37" i="34"/>
  <c r="BD37" i="34" s="1"/>
  <c r="AU37" i="34"/>
  <c r="AW37" i="34" s="1"/>
  <c r="AN37" i="34"/>
  <c r="AP37" i="34" s="1"/>
  <c r="AG37" i="34"/>
  <c r="AI37" i="34" s="1"/>
  <c r="S37" i="34"/>
  <c r="U37" i="34" s="1"/>
  <c r="L37" i="34"/>
  <c r="N37" i="34"/>
  <c r="FC36" i="34"/>
  <c r="FE36" i="34" s="1"/>
  <c r="EO36" i="34"/>
  <c r="EQ36" i="34" s="1"/>
  <c r="EH36" i="34"/>
  <c r="EJ36" i="34" s="1"/>
  <c r="DM36" i="34"/>
  <c r="DO36" i="34" s="1"/>
  <c r="CY36" i="34"/>
  <c r="DA36" i="34" s="1"/>
  <c r="CR36" i="34"/>
  <c r="CT36" i="34" s="1"/>
  <c r="CK36" i="34"/>
  <c r="CM36" i="34" s="1"/>
  <c r="CD36" i="34"/>
  <c r="CF36" i="34" s="1"/>
  <c r="BW36" i="34"/>
  <c r="BY36" i="34" s="1"/>
  <c r="BB36" i="34"/>
  <c r="BD36" i="34" s="1"/>
  <c r="AU36" i="34"/>
  <c r="AW36" i="34" s="1"/>
  <c r="AN36" i="34"/>
  <c r="AP36" i="34" s="1"/>
  <c r="AG36" i="34"/>
  <c r="AI36" i="34" s="1"/>
  <c r="Z36" i="34"/>
  <c r="AB36" i="34"/>
  <c r="S36" i="34"/>
  <c r="U36" i="34" s="1"/>
  <c r="FJ35" i="34"/>
  <c r="FL35" i="34" s="1"/>
  <c r="FC35" i="34"/>
  <c r="FE35" i="34" s="1"/>
  <c r="EH35" i="34"/>
  <c r="EJ35" i="34" s="1"/>
  <c r="EA35" i="34"/>
  <c r="EC35" i="34" s="1"/>
  <c r="DT35" i="34"/>
  <c r="DV35" i="34"/>
  <c r="CY35" i="34"/>
  <c r="DA35" i="34" s="1"/>
  <c r="CR35" i="34"/>
  <c r="CT35" i="34"/>
  <c r="CK35" i="34"/>
  <c r="CM35" i="34" s="1"/>
  <c r="BW35" i="34"/>
  <c r="BY35" i="34" s="1"/>
  <c r="BP35" i="34"/>
  <c r="BR35" i="34" s="1"/>
  <c r="BI35" i="34"/>
  <c r="BK35" i="34" s="1"/>
  <c r="AU35" i="34"/>
  <c r="AW35" i="34" s="1"/>
  <c r="AN35" i="34"/>
  <c r="AM35" i="34" s="1"/>
  <c r="AP35" i="34"/>
  <c r="AG35" i="34"/>
  <c r="AI35" i="34" s="1"/>
  <c r="Z35" i="34"/>
  <c r="AB35" i="34" s="1"/>
  <c r="S35" i="34"/>
  <c r="U35" i="34" s="1"/>
  <c r="E35" i="34"/>
  <c r="G35" i="34" s="1"/>
  <c r="FJ34" i="34"/>
  <c r="FL34" i="34"/>
  <c r="FC34" i="34"/>
  <c r="FE34" i="34" s="1"/>
  <c r="EH34" i="34"/>
  <c r="EJ34" i="34" s="1"/>
  <c r="CY34" i="34"/>
  <c r="DA34" i="34" s="1"/>
  <c r="CR34" i="34"/>
  <c r="CT34" i="34" s="1"/>
  <c r="BW34" i="34"/>
  <c r="BY34" i="34" s="1"/>
  <c r="BP34" i="34"/>
  <c r="BR34" i="34" s="1"/>
  <c r="BB34" i="34"/>
  <c r="BD34" i="34" s="1"/>
  <c r="AU34" i="34"/>
  <c r="AW34" i="34" s="1"/>
  <c r="AN34" i="34"/>
  <c r="AM34" i="34" s="1"/>
  <c r="AP34" i="34"/>
  <c r="AG34" i="34"/>
  <c r="AI34" i="34" s="1"/>
  <c r="S34" i="34"/>
  <c r="U34" i="34" s="1"/>
  <c r="L34" i="34"/>
  <c r="N34" i="34" s="1"/>
  <c r="E34" i="34"/>
  <c r="G34" i="34"/>
  <c r="FC33" i="34"/>
  <c r="FE33" i="34" s="1"/>
  <c r="EO33" i="34"/>
  <c r="EQ33" i="34" s="1"/>
  <c r="EH33" i="34"/>
  <c r="EJ33" i="34" s="1"/>
  <c r="DM33" i="34"/>
  <c r="DO33" i="34" s="1"/>
  <c r="CY33" i="34"/>
  <c r="DA33" i="34" s="1"/>
  <c r="CR33" i="34"/>
  <c r="CT33" i="34" s="1"/>
  <c r="BW33" i="34"/>
  <c r="BY33" i="34" s="1"/>
  <c r="BB33" i="34"/>
  <c r="BD33" i="34" s="1"/>
  <c r="AU33" i="34"/>
  <c r="AW33" i="34" s="1"/>
  <c r="AN33" i="34"/>
  <c r="AP33" i="34" s="1"/>
  <c r="AG33" i="34"/>
  <c r="AI33" i="34" s="1"/>
  <c r="S33" i="34"/>
  <c r="U33" i="34" s="1"/>
  <c r="L33" i="34"/>
  <c r="N33" i="34"/>
  <c r="FC32" i="34"/>
  <c r="FE32" i="34" s="1"/>
  <c r="EO32" i="34"/>
  <c r="EQ32" i="34" s="1"/>
  <c r="EH32" i="34"/>
  <c r="EJ32" i="34" s="1"/>
  <c r="DM32" i="34"/>
  <c r="DO32" i="34" s="1"/>
  <c r="CY32" i="34"/>
  <c r="DA32" i="34" s="1"/>
  <c r="CR32" i="34"/>
  <c r="CT32" i="34" s="1"/>
  <c r="CK32" i="34"/>
  <c r="CM32" i="34" s="1"/>
  <c r="CD32" i="34"/>
  <c r="CF32" i="34" s="1"/>
  <c r="BW32" i="34"/>
  <c r="BY32" i="34" s="1"/>
  <c r="BB32" i="34"/>
  <c r="BD32" i="34" s="1"/>
  <c r="AU32" i="34"/>
  <c r="AW32" i="34" s="1"/>
  <c r="AN32" i="34"/>
  <c r="AP32" i="34" s="1"/>
  <c r="AG32" i="34"/>
  <c r="AI32" i="34" s="1"/>
  <c r="Z32" i="34"/>
  <c r="AB32" i="34"/>
  <c r="S32" i="34"/>
  <c r="U32" i="34" s="1"/>
  <c r="FJ31" i="34"/>
  <c r="FL31" i="34" s="1"/>
  <c r="FC31" i="34"/>
  <c r="FE31" i="34" s="1"/>
  <c r="EH31" i="34"/>
  <c r="EJ31" i="34" s="1"/>
  <c r="EA31" i="34"/>
  <c r="EC31" i="34" s="1"/>
  <c r="DT31" i="34"/>
  <c r="DV31" i="34" s="1"/>
  <c r="CY31" i="34"/>
  <c r="DA31" i="34" s="1"/>
  <c r="CR31" i="34"/>
  <c r="CT31" i="34" s="1"/>
  <c r="CK31" i="34"/>
  <c r="CM31" i="34" s="1"/>
  <c r="BW31" i="34"/>
  <c r="BY31" i="34" s="1"/>
  <c r="BP31" i="34"/>
  <c r="BR31" i="34"/>
  <c r="BI31" i="34"/>
  <c r="BK31" i="34" s="1"/>
  <c r="BB31" i="34"/>
  <c r="BD31" i="34" s="1"/>
  <c r="AU31" i="34"/>
  <c r="AW31" i="34" s="1"/>
  <c r="AN31" i="34"/>
  <c r="AP31" i="34"/>
  <c r="AG31" i="34"/>
  <c r="AI31" i="34" s="1"/>
  <c r="Z31" i="34"/>
  <c r="AB31" i="34" s="1"/>
  <c r="S31" i="34"/>
  <c r="U31" i="34" s="1"/>
  <c r="L31" i="34"/>
  <c r="N31" i="34"/>
  <c r="E31" i="34"/>
  <c r="G31" i="34"/>
  <c r="FJ30" i="34"/>
  <c r="FL30" i="34" s="1"/>
  <c r="FC30" i="34"/>
  <c r="FE30" i="34" s="1"/>
  <c r="EH30" i="34"/>
  <c r="EJ30" i="34" s="1"/>
  <c r="EA30" i="34"/>
  <c r="EC30" i="34" s="1"/>
  <c r="DM30" i="34"/>
  <c r="DO30" i="34" s="1"/>
  <c r="DF30" i="34"/>
  <c r="DH30" i="34" s="1"/>
  <c r="CY30" i="34"/>
  <c r="DA30" i="34" s="1"/>
  <c r="CR30" i="34"/>
  <c r="CT30" i="34" s="1"/>
  <c r="CK30" i="34"/>
  <c r="CM30" i="34" s="1"/>
  <c r="BW30" i="34"/>
  <c r="BY30" i="34" s="1"/>
  <c r="BP30" i="34"/>
  <c r="BR30" i="34" s="1"/>
  <c r="BB30" i="34"/>
  <c r="BD30" i="34" s="1"/>
  <c r="AU30" i="34"/>
  <c r="AW30" i="34" s="1"/>
  <c r="AN30" i="34"/>
  <c r="AP30" i="34" s="1"/>
  <c r="AG30" i="34"/>
  <c r="AI30" i="34" s="1"/>
  <c r="Z30" i="34"/>
  <c r="AB30" i="34" s="1"/>
  <c r="S30" i="34"/>
  <c r="U30" i="34" s="1"/>
  <c r="L30" i="34"/>
  <c r="N30" i="34" s="1"/>
  <c r="E30" i="34"/>
  <c r="G30" i="34" s="1"/>
  <c r="FC29" i="34"/>
  <c r="FE29" i="34" s="1"/>
  <c r="EH29" i="34"/>
  <c r="EJ29" i="34" s="1"/>
  <c r="EA29" i="34"/>
  <c r="EC29" i="34" s="1"/>
  <c r="DM29" i="34"/>
  <c r="DO29" i="34" s="1"/>
  <c r="DF29" i="34"/>
  <c r="DH29" i="34" s="1"/>
  <c r="CY29" i="34"/>
  <c r="DA29" i="34" s="1"/>
  <c r="CR29" i="34"/>
  <c r="CT29" i="34" s="1"/>
  <c r="CD29" i="34"/>
  <c r="CF29" i="34" s="1"/>
  <c r="BW29" i="34"/>
  <c r="BY29" i="34" s="1"/>
  <c r="BB29" i="34"/>
  <c r="BD29" i="34" s="1"/>
  <c r="AU29" i="34"/>
  <c r="AW29" i="34" s="1"/>
  <c r="AN29" i="34"/>
  <c r="AP29" i="34" s="1"/>
  <c r="AG29" i="34"/>
  <c r="AI29" i="34" s="1"/>
  <c r="S29" i="34"/>
  <c r="L29" i="34"/>
  <c r="N29" i="34" s="1"/>
  <c r="FC28" i="34"/>
  <c r="FE28" i="34" s="1"/>
  <c r="EO28" i="34"/>
  <c r="EQ28" i="34" s="1"/>
  <c r="EH28" i="34"/>
  <c r="EJ28" i="34" s="1"/>
  <c r="DT28" i="34"/>
  <c r="DV28" i="34" s="1"/>
  <c r="DM28" i="34"/>
  <c r="DO28" i="34"/>
  <c r="CY28" i="34"/>
  <c r="DA28" i="34" s="1"/>
  <c r="CR28" i="34"/>
  <c r="CT28" i="34"/>
  <c r="CK28" i="34"/>
  <c r="CM28" i="34"/>
  <c r="BW28" i="34"/>
  <c r="BY28" i="34" s="1"/>
  <c r="BB28" i="34"/>
  <c r="BD28" i="34"/>
  <c r="AU28" i="34"/>
  <c r="AW28" i="34" s="1"/>
  <c r="AN28" i="34"/>
  <c r="AP28" i="34"/>
  <c r="AG28" i="34"/>
  <c r="AI28" i="34" s="1"/>
  <c r="Z28" i="34"/>
  <c r="AB28" i="34" s="1"/>
  <c r="S28" i="34"/>
  <c r="L28" i="34"/>
  <c r="N28" i="34" s="1"/>
  <c r="E28" i="34"/>
  <c r="G28" i="34" s="1"/>
  <c r="FJ27" i="34"/>
  <c r="FL27" i="34" s="1"/>
  <c r="FC27" i="34"/>
  <c r="FE27" i="34" s="1"/>
  <c r="EH27" i="34"/>
  <c r="EJ27" i="34" s="1"/>
  <c r="DM27" i="34"/>
  <c r="DO27" i="34" s="1"/>
  <c r="DF27" i="34"/>
  <c r="DH27" i="34" s="1"/>
  <c r="CY27" i="34"/>
  <c r="DA27" i="34" s="1"/>
  <c r="CR27" i="34"/>
  <c r="CT27" i="34" s="1"/>
  <c r="CK27" i="34"/>
  <c r="CJ27" i="34" s="1"/>
  <c r="CM27" i="34"/>
  <c r="CD27" i="34"/>
  <c r="CF27" i="34" s="1"/>
  <c r="BW27" i="34"/>
  <c r="BY27" i="34"/>
  <c r="BB27" i="34"/>
  <c r="BD27" i="34" s="1"/>
  <c r="AU27" i="34"/>
  <c r="AW27" i="34" s="1"/>
  <c r="AN27" i="34"/>
  <c r="AP27" i="34" s="1"/>
  <c r="AG27" i="34"/>
  <c r="AI27" i="34" s="1"/>
  <c r="Z27" i="34"/>
  <c r="AB27" i="34" s="1"/>
  <c r="S27" i="34"/>
  <c r="U27" i="34" s="1"/>
  <c r="L27" i="34"/>
  <c r="N27" i="34" s="1"/>
  <c r="E27" i="34"/>
  <c r="G27" i="34"/>
  <c r="FJ26" i="34"/>
  <c r="FL26" i="34" s="1"/>
  <c r="FC26" i="34"/>
  <c r="FE26" i="34" s="1"/>
  <c r="EO26" i="34"/>
  <c r="EQ26" i="34" s="1"/>
  <c r="EH26" i="34"/>
  <c r="DM26" i="34"/>
  <c r="DO26" i="34" s="1"/>
  <c r="CY26" i="34"/>
  <c r="DA26" i="34" s="1"/>
  <c r="CR26" i="34"/>
  <c r="CQ26" i="34" s="1"/>
  <c r="CK26" i="34"/>
  <c r="CM26" i="34" s="1"/>
  <c r="CD26" i="34"/>
  <c r="CF26" i="34" s="1"/>
  <c r="BW26" i="34"/>
  <c r="BY26" i="34" s="1"/>
  <c r="BB26" i="34"/>
  <c r="BA26" i="34" s="1"/>
  <c r="AU26" i="34"/>
  <c r="AN26" i="34"/>
  <c r="AP26" i="34"/>
  <c r="AG26" i="34"/>
  <c r="AI26" i="34" s="1"/>
  <c r="Z26" i="34"/>
  <c r="AB26" i="34" s="1"/>
  <c r="S26" i="34"/>
  <c r="U26" i="34" s="1"/>
  <c r="L26" i="34"/>
  <c r="N26" i="34" s="1"/>
  <c r="E26" i="34"/>
  <c r="G26" i="34" s="1"/>
  <c r="FJ25" i="34"/>
  <c r="FL25" i="34" s="1"/>
  <c r="FC25" i="34"/>
  <c r="FE25" i="34" s="1"/>
  <c r="EO25" i="34"/>
  <c r="EQ25" i="34" s="1"/>
  <c r="EH25" i="34"/>
  <c r="EJ25" i="34" s="1"/>
  <c r="DM25" i="34"/>
  <c r="DO25" i="34" s="1"/>
  <c r="DF25" i="34"/>
  <c r="DH25" i="34" s="1"/>
  <c r="CY25" i="34"/>
  <c r="DA25" i="34" s="1"/>
  <c r="CR25" i="34"/>
  <c r="CT25" i="34" s="1"/>
  <c r="CK25" i="34"/>
  <c r="CM25" i="34" s="1"/>
  <c r="CD25" i="34"/>
  <c r="BW25" i="34"/>
  <c r="BY25" i="34" s="1"/>
  <c r="BB25" i="34"/>
  <c r="BD25" i="34" s="1"/>
  <c r="AU25" i="34"/>
  <c r="AW25" i="34" s="1"/>
  <c r="AN25" i="34"/>
  <c r="AP25" i="34" s="1"/>
  <c r="AG25" i="34"/>
  <c r="AI25" i="34" s="1"/>
  <c r="Z25" i="34"/>
  <c r="AB25" i="34" s="1"/>
  <c r="S25" i="34"/>
  <c r="U25" i="34" s="1"/>
  <c r="L25" i="34"/>
  <c r="N25" i="34" s="1"/>
  <c r="E25" i="34"/>
  <c r="G25" i="34" s="1"/>
  <c r="FJ24" i="34"/>
  <c r="FL24" i="34"/>
  <c r="FC24" i="34"/>
  <c r="FE24" i="34"/>
  <c r="EO24" i="34"/>
  <c r="EQ24" i="34" s="1"/>
  <c r="EH24" i="34"/>
  <c r="EJ24" i="34"/>
  <c r="DM24" i="34"/>
  <c r="DO24" i="34" s="1"/>
  <c r="DF24" i="34"/>
  <c r="DH24" i="34" s="1"/>
  <c r="CY24" i="34"/>
  <c r="CX24" i="34" s="1"/>
  <c r="DA24" i="34"/>
  <c r="CR24" i="34"/>
  <c r="CT24" i="34" s="1"/>
  <c r="CK24" i="34"/>
  <c r="CM24" i="34" s="1"/>
  <c r="CD24" i="34"/>
  <c r="CF24" i="34" s="1"/>
  <c r="BW24" i="34"/>
  <c r="BY24" i="34" s="1"/>
  <c r="BB24" i="34"/>
  <c r="BD24" i="34"/>
  <c r="AU24" i="34"/>
  <c r="AW24" i="34" s="1"/>
  <c r="AN24" i="34"/>
  <c r="AP24" i="34" s="1"/>
  <c r="AG24" i="34"/>
  <c r="AI24" i="34"/>
  <c r="Z24" i="34"/>
  <c r="Y24" i="34" s="1"/>
  <c r="S24" i="34"/>
  <c r="R24" i="34" s="1"/>
  <c r="U24" i="34"/>
  <c r="L24" i="34"/>
  <c r="N24" i="34" s="1"/>
  <c r="E24" i="34"/>
  <c r="G24" i="34" s="1"/>
  <c r="FG17" i="34"/>
  <c r="FJ19" i="34" s="1"/>
  <c r="FL19" i="34" s="1"/>
  <c r="FJ20" i="34"/>
  <c r="FL20" i="34" s="1"/>
  <c r="EZ17" i="34"/>
  <c r="ES17" i="34"/>
  <c r="EV19" i="34" s="1"/>
  <c r="EX19" i="34" s="1"/>
  <c r="EV20" i="34"/>
  <c r="EX20" i="34" s="1"/>
  <c r="EL17" i="34"/>
  <c r="EO20" i="34" s="1"/>
  <c r="EE17" i="34"/>
  <c r="EH20" i="34"/>
  <c r="EJ20" i="34"/>
  <c r="DX17" i="34"/>
  <c r="EA20" i="34"/>
  <c r="DQ17" i="34"/>
  <c r="DT20" i="34"/>
  <c r="DV20" i="34" s="1"/>
  <c r="DJ17" i="34"/>
  <c r="DM20" i="34" s="1"/>
  <c r="DO20" i="34" s="1"/>
  <c r="DC17" i="34"/>
  <c r="DF18" i="34" s="1"/>
  <c r="DH18" i="34" s="1"/>
  <c r="DF20" i="34"/>
  <c r="DH20" i="34" s="1"/>
  <c r="CV17" i="34"/>
  <c r="CO17" i="34"/>
  <c r="CR19" i="34" s="1"/>
  <c r="CR20" i="34"/>
  <c r="CT20" i="34" s="1"/>
  <c r="CH17" i="34"/>
  <c r="CK20" i="34" s="1"/>
  <c r="CM20" i="34" s="1"/>
  <c r="CA17" i="34"/>
  <c r="CD20" i="34"/>
  <c r="CF20" i="34"/>
  <c r="BT17" i="34"/>
  <c r="BW19" i="34" s="1"/>
  <c r="BW20" i="34"/>
  <c r="BM17" i="34"/>
  <c r="BP20" i="34"/>
  <c r="BF17" i="34"/>
  <c r="BI20" i="34" s="1"/>
  <c r="BK20" i="34" s="1"/>
  <c r="AY17" i="34"/>
  <c r="BB18" i="34" s="1"/>
  <c r="BB20" i="34"/>
  <c r="BD20" i="34" s="1"/>
  <c r="AR17" i="34"/>
  <c r="AU19" i="34" s="1"/>
  <c r="AW19" i="34" s="1"/>
  <c r="AU20" i="34"/>
  <c r="AW20" i="34"/>
  <c r="AK17" i="34"/>
  <c r="AN20" i="34" s="1"/>
  <c r="AP20" i="34" s="1"/>
  <c r="AD17" i="34"/>
  <c r="AG20" i="34" s="1"/>
  <c r="AI20" i="34" s="1"/>
  <c r="W17" i="34"/>
  <c r="Z18" i="34" s="1"/>
  <c r="AB18" i="34" s="1"/>
  <c r="Z20" i="34"/>
  <c r="P17" i="34"/>
  <c r="S19" i="34" s="1"/>
  <c r="U19" i="34" s="1"/>
  <c r="I17" i="34"/>
  <c r="L20" i="34"/>
  <c r="B17" i="34"/>
  <c r="E19" i="34" s="1"/>
  <c r="G19" i="34" s="1"/>
  <c r="E20" i="34"/>
  <c r="D20" i="34" s="1"/>
  <c r="EO19" i="34"/>
  <c r="EQ19" i="34" s="1"/>
  <c r="EH19" i="34"/>
  <c r="EJ19" i="34" s="1"/>
  <c r="DT19" i="34"/>
  <c r="DV19" i="34"/>
  <c r="DF19" i="34"/>
  <c r="CK19" i="34"/>
  <c r="CD19" i="34"/>
  <c r="CF19" i="34" s="1"/>
  <c r="BY19" i="34"/>
  <c r="BP19" i="34"/>
  <c r="BR19" i="34"/>
  <c r="BB19" i="34"/>
  <c r="BD19" i="34" s="1"/>
  <c r="AN19" i="34"/>
  <c r="Z19" i="34"/>
  <c r="L19" i="34"/>
  <c r="N19" i="34" s="1"/>
  <c r="FJ18" i="34"/>
  <c r="FL18" i="34" s="1"/>
  <c r="EO18" i="34"/>
  <c r="EQ18" i="34" s="1"/>
  <c r="EH18" i="34"/>
  <c r="EJ18" i="34"/>
  <c r="DT18" i="34"/>
  <c r="DV18" i="34"/>
  <c r="DM18" i="34"/>
  <c r="DL18" i="34" s="1"/>
  <c r="CY18" i="34"/>
  <c r="DA18" i="34" s="1"/>
  <c r="CR18" i="34"/>
  <c r="CT18" i="34" s="1"/>
  <c r="CK18" i="34"/>
  <c r="CM18" i="34" s="1"/>
  <c r="CD18" i="34"/>
  <c r="CF18" i="34" s="1"/>
  <c r="BW18" i="34"/>
  <c r="BY18" i="34" s="1"/>
  <c r="BP18" i="34"/>
  <c r="BO18" i="34" s="1"/>
  <c r="BR18" i="34"/>
  <c r="AU18" i="34"/>
  <c r="AG18" i="34"/>
  <c r="AI18" i="34" s="1"/>
  <c r="L18" i="34"/>
  <c r="N18" i="34" s="1"/>
  <c r="E18" i="34"/>
  <c r="D18" i="34" s="1"/>
  <c r="G18" i="34"/>
  <c r="FC17" i="34"/>
  <c r="FE17" i="34"/>
  <c r="EO17" i="34"/>
  <c r="EQ17" i="34" s="1"/>
  <c r="EH17" i="34"/>
  <c r="EJ17" i="34" s="1"/>
  <c r="DT17" i="34"/>
  <c r="DS17" i="34" s="1"/>
  <c r="DM17" i="34"/>
  <c r="DO17" i="34" s="1"/>
  <c r="CY17" i="34"/>
  <c r="DA17" i="34" s="1"/>
  <c r="CR17" i="34"/>
  <c r="CT17" i="34" s="1"/>
  <c r="CK17" i="34"/>
  <c r="CM17" i="34"/>
  <c r="CD17" i="34"/>
  <c r="CF17" i="34" s="1"/>
  <c r="BW17" i="34"/>
  <c r="BV17" i="34" s="1"/>
  <c r="BP17" i="34"/>
  <c r="AU17" i="34"/>
  <c r="AW17" i="34"/>
  <c r="AG17" i="34"/>
  <c r="AI17" i="34"/>
  <c r="L17" i="34"/>
  <c r="N17" i="34" s="1"/>
  <c r="E17" i="34"/>
  <c r="G17" i="34" s="1"/>
  <c r="FC16" i="34"/>
  <c r="FE16" i="34" s="1"/>
  <c r="EO16" i="34"/>
  <c r="EQ16" i="34" s="1"/>
  <c r="EH16" i="34"/>
  <c r="EJ16" i="34" s="1"/>
  <c r="DT16" i="34"/>
  <c r="DM16" i="34"/>
  <c r="DL16" i="34" s="1"/>
  <c r="DO16" i="34"/>
  <c r="CY16" i="34"/>
  <c r="CX16" i="34" s="1"/>
  <c r="DA16" i="34"/>
  <c r="CR16" i="34"/>
  <c r="CT16" i="34" s="1"/>
  <c r="CK16" i="34"/>
  <c r="CM16" i="34" s="1"/>
  <c r="CD16" i="34"/>
  <c r="CF16" i="34"/>
  <c r="BW16" i="34"/>
  <c r="BV16" i="34" s="1"/>
  <c r="BP16" i="34"/>
  <c r="AU16" i="34"/>
  <c r="AW16" i="34" s="1"/>
  <c r="AG16" i="34"/>
  <c r="AI16" i="34" s="1"/>
  <c r="L16" i="34"/>
  <c r="K16" i="34" s="1"/>
  <c r="E16" i="34"/>
  <c r="D16" i="34" s="1"/>
  <c r="G16" i="34"/>
  <c r="FC15" i="34"/>
  <c r="FE15" i="34" s="1"/>
  <c r="EO15" i="34"/>
  <c r="EQ15" i="34" s="1"/>
  <c r="EH15" i="34"/>
  <c r="EJ15" i="34" s="1"/>
  <c r="DT15" i="34"/>
  <c r="DS15" i="34" s="1"/>
  <c r="DM15" i="34"/>
  <c r="CY15" i="34"/>
  <c r="CX15" i="34" s="1"/>
  <c r="DA15" i="34"/>
  <c r="CR15" i="34"/>
  <c r="CT15" i="34"/>
  <c r="CK15" i="34"/>
  <c r="CM15" i="34"/>
  <c r="CD15" i="34"/>
  <c r="CF15" i="34" s="1"/>
  <c r="BW15" i="34"/>
  <c r="BY15" i="34" s="1"/>
  <c r="BP15" i="34"/>
  <c r="BR15" i="34" s="1"/>
  <c r="BI15" i="34"/>
  <c r="AU15" i="34"/>
  <c r="AW15" i="34" s="1"/>
  <c r="AG15" i="34"/>
  <c r="AI15" i="34" s="1"/>
  <c r="L15" i="34"/>
  <c r="N15" i="34" s="1"/>
  <c r="E15" i="34"/>
  <c r="G15" i="34"/>
  <c r="FC14" i="34"/>
  <c r="FE14" i="34" s="1"/>
  <c r="EO14" i="34"/>
  <c r="EQ14" i="34" s="1"/>
  <c r="EH14" i="34"/>
  <c r="EJ14" i="34" s="1"/>
  <c r="DT14" i="34"/>
  <c r="DM14" i="34"/>
  <c r="CY14" i="34"/>
  <c r="CX14" i="34" s="1"/>
  <c r="CR14" i="34"/>
  <c r="CT14" i="34"/>
  <c r="CK14" i="34"/>
  <c r="CM14" i="34"/>
  <c r="CD14" i="34"/>
  <c r="CF14" i="34" s="1"/>
  <c r="BW14" i="34"/>
  <c r="BY14" i="34"/>
  <c r="BP14" i="34"/>
  <c r="BR14" i="34" s="1"/>
  <c r="BI14" i="34"/>
  <c r="BK14" i="34" s="1"/>
  <c r="AU14" i="34"/>
  <c r="AW14" i="34" s="1"/>
  <c r="AG14" i="34"/>
  <c r="AF14" i="34" s="1"/>
  <c r="AI14" i="34"/>
  <c r="L14" i="34"/>
  <c r="N14" i="34" s="1"/>
  <c r="E14" i="34"/>
  <c r="G14" i="34" s="1"/>
  <c r="FC13" i="34"/>
  <c r="FE13" i="34" s="1"/>
  <c r="EO13" i="34"/>
  <c r="EQ13" i="34" s="1"/>
  <c r="EH13" i="34"/>
  <c r="EJ13" i="34" s="1"/>
  <c r="DT13" i="34"/>
  <c r="DS13" i="34" s="1"/>
  <c r="DM13" i="34"/>
  <c r="CY13" i="34"/>
  <c r="DA13" i="34" s="1"/>
  <c r="CR13" i="34"/>
  <c r="CT13" i="34" s="1"/>
  <c r="CK13" i="34"/>
  <c r="CM13" i="34" s="1"/>
  <c r="CD13" i="34"/>
  <c r="CF13" i="34" s="1"/>
  <c r="BW13" i="34"/>
  <c r="BY13" i="34" s="1"/>
  <c r="BP13" i="34"/>
  <c r="BR13" i="34" s="1"/>
  <c r="BI13" i="34"/>
  <c r="BK13" i="34" s="1"/>
  <c r="AU13" i="34"/>
  <c r="AG13" i="34"/>
  <c r="L13" i="34"/>
  <c r="N13" i="34" s="1"/>
  <c r="E13" i="34"/>
  <c r="G13" i="34" s="1"/>
  <c r="FC12" i="34"/>
  <c r="FE12" i="34" s="1"/>
  <c r="EO12" i="34"/>
  <c r="EQ12" i="34" s="1"/>
  <c r="EH12" i="34"/>
  <c r="EJ12" i="34"/>
  <c r="DT12" i="34"/>
  <c r="DS12" i="34" s="1"/>
  <c r="DV12" i="34"/>
  <c r="DM12" i="34"/>
  <c r="CY12" i="34"/>
  <c r="DA12" i="34" s="1"/>
  <c r="CR12" i="34"/>
  <c r="CT12" i="34" s="1"/>
  <c r="CK12" i="34"/>
  <c r="CM12" i="34"/>
  <c r="CD12" i="34"/>
  <c r="CF12" i="34" s="1"/>
  <c r="BW12" i="34"/>
  <c r="BY12" i="34" s="1"/>
  <c r="BP12" i="34"/>
  <c r="BR12" i="34" s="1"/>
  <c r="BI12" i="34"/>
  <c r="BK12" i="34" s="1"/>
  <c r="AU12" i="34"/>
  <c r="AG12" i="34"/>
  <c r="L12" i="34"/>
  <c r="N12" i="34"/>
  <c r="E12" i="34"/>
  <c r="G12" i="34" s="1"/>
  <c r="FC11" i="34"/>
  <c r="FE11" i="34" s="1"/>
  <c r="EO11" i="34"/>
  <c r="EQ11" i="34" s="1"/>
  <c r="EH11" i="34"/>
  <c r="EJ11" i="34" s="1"/>
  <c r="DT11" i="34"/>
  <c r="DS11" i="34" s="1"/>
  <c r="DM11" i="34"/>
  <c r="CY11" i="34"/>
  <c r="DA11" i="34" s="1"/>
  <c r="CR11" i="34"/>
  <c r="CT11" i="34" s="1"/>
  <c r="CK11" i="34"/>
  <c r="CM11" i="34" s="1"/>
  <c r="CD11" i="34"/>
  <c r="CF11" i="34" s="1"/>
  <c r="BW11" i="34"/>
  <c r="BY11" i="34" s="1"/>
  <c r="BP11" i="34"/>
  <c r="BR11" i="34" s="1"/>
  <c r="BI11" i="34"/>
  <c r="BK11" i="34" s="1"/>
  <c r="AU11" i="34"/>
  <c r="AG11" i="34"/>
  <c r="L11" i="34"/>
  <c r="N11" i="34" s="1"/>
  <c r="E11" i="34"/>
  <c r="G11" i="34" s="1"/>
  <c r="FC10" i="34"/>
  <c r="FE10" i="34" s="1"/>
  <c r="EO10" i="34"/>
  <c r="EQ10" i="34" s="1"/>
  <c r="EH10" i="34"/>
  <c r="EJ10" i="34"/>
  <c r="DT10" i="34"/>
  <c r="DS10" i="34" s="1"/>
  <c r="DV10" i="34"/>
  <c r="DM10" i="34"/>
  <c r="CY10" i="34"/>
  <c r="DA10" i="34" s="1"/>
  <c r="CR10" i="34"/>
  <c r="CT10" i="34" s="1"/>
  <c r="CK10" i="34"/>
  <c r="CM10" i="34"/>
  <c r="CD10" i="34"/>
  <c r="CF10" i="34" s="1"/>
  <c r="BW10" i="34"/>
  <c r="BY10" i="34" s="1"/>
  <c r="BP10" i="34"/>
  <c r="BR10" i="34" s="1"/>
  <c r="BI10" i="34"/>
  <c r="BK10" i="34" s="1"/>
  <c r="AU10" i="34"/>
  <c r="AG10" i="34"/>
  <c r="L10" i="34"/>
  <c r="N10" i="34"/>
  <c r="E10" i="34"/>
  <c r="G10" i="34" s="1"/>
  <c r="FC9" i="34"/>
  <c r="FE9" i="34" s="1"/>
  <c r="EO9" i="34"/>
  <c r="EQ9" i="34" s="1"/>
  <c r="EH9" i="34"/>
  <c r="EG9" i="34" s="1"/>
  <c r="DT9" i="34"/>
  <c r="DV9" i="34" s="1"/>
  <c r="DM9" i="34"/>
  <c r="CY9" i="34"/>
  <c r="DA9" i="34" s="1"/>
  <c r="CR9" i="34"/>
  <c r="CT9" i="34" s="1"/>
  <c r="CK9" i="34"/>
  <c r="CM9" i="34"/>
  <c r="CD9" i="34"/>
  <c r="BW9" i="34"/>
  <c r="BY9" i="34" s="1"/>
  <c r="BP9" i="34"/>
  <c r="BR9" i="34" s="1"/>
  <c r="BI9" i="34"/>
  <c r="BK9" i="34" s="1"/>
  <c r="AU9" i="34"/>
  <c r="AG9" i="34"/>
  <c r="AI9" i="34" s="1"/>
  <c r="L9" i="34"/>
  <c r="K9" i="34" s="1"/>
  <c r="N9" i="34"/>
  <c r="E9" i="34"/>
  <c r="G9" i="34" s="1"/>
  <c r="FC8" i="34"/>
  <c r="FE8" i="34" s="1"/>
  <c r="EO8" i="34"/>
  <c r="EQ8" i="34" s="1"/>
  <c r="EH8" i="34"/>
  <c r="EJ8" i="34" s="1"/>
  <c r="DT8" i="34"/>
  <c r="DS8" i="34" s="1"/>
  <c r="DV8" i="34"/>
  <c r="DM8" i="34"/>
  <c r="CY8" i="34"/>
  <c r="DA8" i="34" s="1"/>
  <c r="CR8" i="34"/>
  <c r="CT8" i="34" s="1"/>
  <c r="CK8" i="34"/>
  <c r="CM8" i="34" s="1"/>
  <c r="CD8" i="34"/>
  <c r="CF8" i="34" s="1"/>
  <c r="BW8" i="34"/>
  <c r="BY8" i="34" s="1"/>
  <c r="BP8" i="34"/>
  <c r="BR8" i="34" s="1"/>
  <c r="BI8" i="34"/>
  <c r="BK8" i="34" s="1"/>
  <c r="AU8" i="34"/>
  <c r="AG8" i="34"/>
  <c r="L8" i="34"/>
  <c r="N8" i="34" s="1"/>
  <c r="E8" i="34"/>
  <c r="G8" i="34" s="1"/>
  <c r="FC7" i="34"/>
  <c r="FE7" i="34" s="1"/>
  <c r="EO7" i="34"/>
  <c r="EQ7" i="34" s="1"/>
  <c r="EH7" i="34"/>
  <c r="EJ7" i="34" s="1"/>
  <c r="EA7" i="34"/>
  <c r="DZ7" i="34" s="1"/>
  <c r="DT7" i="34"/>
  <c r="DM7" i="34"/>
  <c r="DO7" i="34" s="1"/>
  <c r="CY7" i="34"/>
  <c r="DA7" i="34" s="1"/>
  <c r="CR7" i="34"/>
  <c r="CQ7" i="34" s="1"/>
  <c r="CT7" i="34"/>
  <c r="CK7" i="34"/>
  <c r="CM7" i="34" s="1"/>
  <c r="CD7" i="34"/>
  <c r="CF7" i="34" s="1"/>
  <c r="BW7" i="34"/>
  <c r="BY7" i="34" s="1"/>
  <c r="BP7" i="34"/>
  <c r="BR7" i="34" s="1"/>
  <c r="BI7" i="34"/>
  <c r="AU7" i="34"/>
  <c r="AG7" i="34"/>
  <c r="AI7" i="34"/>
  <c r="L7" i="34"/>
  <c r="N7" i="34" s="1"/>
  <c r="E7" i="34"/>
  <c r="G7" i="34" s="1"/>
  <c r="FC6" i="34"/>
  <c r="FE6" i="34" s="1"/>
  <c r="EO6" i="34"/>
  <c r="EQ6" i="34"/>
  <c r="EH6" i="34"/>
  <c r="EG6" i="34" s="1"/>
  <c r="EA6" i="34"/>
  <c r="DT6" i="34"/>
  <c r="DV6" i="34" s="1"/>
  <c r="DM6" i="34"/>
  <c r="DO6" i="34" s="1"/>
  <c r="CY6" i="34"/>
  <c r="DA6" i="34" s="1"/>
  <c r="CR6" i="34"/>
  <c r="CT6" i="34" s="1"/>
  <c r="CK6" i="34"/>
  <c r="CM6" i="34" s="1"/>
  <c r="CD6" i="34"/>
  <c r="CF6" i="34" s="1"/>
  <c r="BW6" i="34"/>
  <c r="BY6" i="34" s="1"/>
  <c r="BP6" i="34"/>
  <c r="BI6" i="34"/>
  <c r="AU6" i="34"/>
  <c r="AW6" i="34" s="1"/>
  <c r="AG6" i="34"/>
  <c r="AI6" i="34" s="1"/>
  <c r="L6" i="34"/>
  <c r="N6" i="34" s="1"/>
  <c r="E6" i="34"/>
  <c r="G6" i="34" s="1"/>
  <c r="F13" i="2"/>
  <c r="E13" i="2"/>
  <c r="C13" i="2"/>
  <c r="F12" i="2"/>
  <c r="E12" i="2"/>
  <c r="C12" i="2"/>
  <c r="A12" i="2"/>
  <c r="A13" i="2"/>
  <c r="D8" i="1"/>
  <c r="D9" i="1"/>
  <c r="D10" i="1"/>
  <c r="B6" i="1"/>
  <c r="F12" i="1"/>
  <c r="F22" i="1"/>
  <c r="F32" i="1"/>
  <c r="F42" i="1"/>
  <c r="F52" i="1"/>
  <c r="F64" i="1"/>
  <c r="F74" i="1"/>
  <c r="F84" i="1"/>
  <c r="F94" i="1"/>
  <c r="F104" i="1"/>
  <c r="F21" i="34"/>
  <c r="F39" i="34"/>
  <c r="F57" i="34"/>
  <c r="M21" i="34"/>
  <c r="M39" i="34"/>
  <c r="M57" i="34"/>
  <c r="M12" i="1"/>
  <c r="M22" i="1"/>
  <c r="M32" i="1"/>
  <c r="M42" i="1"/>
  <c r="M52" i="1"/>
  <c r="M64" i="1"/>
  <c r="M74" i="1"/>
  <c r="M84" i="1"/>
  <c r="M94" i="1"/>
  <c r="M104" i="1"/>
  <c r="T21" i="34"/>
  <c r="T39" i="34"/>
  <c r="T57" i="34"/>
  <c r="AA21" i="34"/>
  <c r="AA39" i="34"/>
  <c r="AA57" i="34"/>
  <c r="T12" i="1"/>
  <c r="T22" i="1"/>
  <c r="T32" i="1"/>
  <c r="T42" i="1"/>
  <c r="T52" i="1"/>
  <c r="T64" i="1"/>
  <c r="T74" i="1"/>
  <c r="T84" i="1"/>
  <c r="T94" i="1"/>
  <c r="T104" i="1"/>
  <c r="AH21" i="34"/>
  <c r="AH39" i="34"/>
  <c r="AH57" i="34"/>
  <c r="AO21" i="34"/>
  <c r="AO39" i="34"/>
  <c r="AO57" i="34"/>
  <c r="AA12" i="1"/>
  <c r="AA22" i="1"/>
  <c r="AA32" i="1"/>
  <c r="AA42" i="1"/>
  <c r="AA52" i="1"/>
  <c r="AA64" i="1"/>
  <c r="AA74" i="1"/>
  <c r="AA84" i="1"/>
  <c r="AA94" i="1"/>
  <c r="AA104" i="1"/>
  <c r="AV21" i="34"/>
  <c r="AV39" i="34"/>
  <c r="AV57" i="34"/>
  <c r="BC21" i="34"/>
  <c r="BC39" i="34"/>
  <c r="BC57" i="34"/>
  <c r="AH12" i="1"/>
  <c r="AH22" i="1"/>
  <c r="AH32" i="1"/>
  <c r="AH42" i="1"/>
  <c r="AH52" i="1"/>
  <c r="AH64" i="1"/>
  <c r="AH74" i="1"/>
  <c r="AH84" i="1"/>
  <c r="AH94" i="1"/>
  <c r="AH104" i="1"/>
  <c r="BJ21" i="34"/>
  <c r="BJ39" i="34"/>
  <c r="BJ57" i="34"/>
  <c r="BQ21" i="34"/>
  <c r="BQ39" i="34"/>
  <c r="BQ57" i="34"/>
  <c r="AO12" i="1"/>
  <c r="AO22" i="1"/>
  <c r="AO32" i="1"/>
  <c r="AO42" i="1"/>
  <c r="AO52" i="1"/>
  <c r="AO64" i="1"/>
  <c r="AO74" i="1"/>
  <c r="AO84" i="1"/>
  <c r="AO94" i="1"/>
  <c r="AO104" i="1"/>
  <c r="BX21" i="34"/>
  <c r="BX39" i="34"/>
  <c r="BX57" i="34"/>
  <c r="CE21" i="34"/>
  <c r="CE39" i="34"/>
  <c r="CE57" i="34"/>
  <c r="AV12" i="1"/>
  <c r="AV22" i="1"/>
  <c r="AV32" i="1"/>
  <c r="AV42" i="1"/>
  <c r="AV52" i="1"/>
  <c r="AV64" i="1"/>
  <c r="AV74" i="1"/>
  <c r="AV84" i="1"/>
  <c r="AV94" i="1"/>
  <c r="AV104" i="1"/>
  <c r="CL21" i="34"/>
  <c r="CL39" i="34"/>
  <c r="CL57" i="34"/>
  <c r="CS21" i="34"/>
  <c r="CS39" i="34"/>
  <c r="CS57" i="34"/>
  <c r="BC12" i="1"/>
  <c r="BC22" i="1"/>
  <c r="BC32" i="1"/>
  <c r="BC42" i="1"/>
  <c r="BC52" i="1"/>
  <c r="BC64" i="1"/>
  <c r="BC74" i="1"/>
  <c r="BC84" i="1"/>
  <c r="BC94" i="1"/>
  <c r="BC104" i="1"/>
  <c r="CZ21" i="34"/>
  <c r="CZ39" i="34"/>
  <c r="CZ57" i="34"/>
  <c r="DG21" i="34"/>
  <c r="DG39" i="34"/>
  <c r="DG57" i="34"/>
  <c r="BJ12" i="1"/>
  <c r="BJ22" i="1"/>
  <c r="BJ32" i="1"/>
  <c r="BJ42" i="1"/>
  <c r="BJ52" i="1"/>
  <c r="BJ64" i="1"/>
  <c r="BJ74" i="1"/>
  <c r="BJ84" i="1"/>
  <c r="BJ94" i="1"/>
  <c r="BJ104" i="1"/>
  <c r="DN21" i="34"/>
  <c r="DN39" i="34"/>
  <c r="DN57" i="34"/>
  <c r="DU21" i="34"/>
  <c r="DU39" i="34"/>
  <c r="DU57" i="34"/>
  <c r="BQ12" i="1"/>
  <c r="BQ22" i="1"/>
  <c r="BQ32" i="1"/>
  <c r="BQ42" i="1"/>
  <c r="BQ52" i="1"/>
  <c r="BQ64" i="1"/>
  <c r="BQ74" i="1"/>
  <c r="BQ84" i="1"/>
  <c r="BQ94" i="1"/>
  <c r="BQ104" i="1"/>
  <c r="EB21" i="34"/>
  <c r="EB39" i="34"/>
  <c r="EB57" i="34"/>
  <c r="EI21" i="34"/>
  <c r="EI39" i="34"/>
  <c r="EI57" i="34"/>
  <c r="BX12" i="1"/>
  <c r="BX22" i="1"/>
  <c r="BX32" i="1"/>
  <c r="BX42" i="1"/>
  <c r="BX52" i="1"/>
  <c r="BX64" i="1"/>
  <c r="BX74" i="1"/>
  <c r="BX84" i="1"/>
  <c r="BX94" i="1"/>
  <c r="BX104" i="1"/>
  <c r="EP21" i="34"/>
  <c r="EP39" i="34"/>
  <c r="EP57" i="34"/>
  <c r="EW21" i="34"/>
  <c r="EW39" i="34"/>
  <c r="EW57" i="34"/>
  <c r="CE12" i="1"/>
  <c r="CE22" i="1"/>
  <c r="CE32" i="1"/>
  <c r="CE42" i="1"/>
  <c r="CE52" i="1"/>
  <c r="CE64" i="1"/>
  <c r="CE74" i="1"/>
  <c r="CE84" i="1"/>
  <c r="CE94" i="1"/>
  <c r="CE104" i="1"/>
  <c r="FD21" i="34"/>
  <c r="FD39" i="34"/>
  <c r="FD57" i="34"/>
  <c r="FK21" i="34"/>
  <c r="FK39" i="34"/>
  <c r="FK57" i="34"/>
  <c r="A7" i="1"/>
  <c r="A17" i="1"/>
  <c r="A2" i="1" s="1"/>
  <c r="D17" i="2" s="1"/>
  <c r="F17" i="2" s="1"/>
  <c r="A27" i="1"/>
  <c r="A37" i="1"/>
  <c r="A47" i="1"/>
  <c r="A59" i="1"/>
  <c r="A69" i="1"/>
  <c r="A79" i="1"/>
  <c r="A89" i="1"/>
  <c r="A99" i="1"/>
  <c r="H7" i="1"/>
  <c r="H17" i="1"/>
  <c r="H27" i="1"/>
  <c r="H37" i="1"/>
  <c r="H2" i="1" s="1"/>
  <c r="H47" i="1"/>
  <c r="H59" i="1"/>
  <c r="H69" i="1"/>
  <c r="H79" i="1"/>
  <c r="H89" i="1"/>
  <c r="H99" i="1"/>
  <c r="O7" i="1"/>
  <c r="O17" i="1"/>
  <c r="O27" i="1"/>
  <c r="O37" i="1"/>
  <c r="O2" i="1" s="1"/>
  <c r="O47" i="1"/>
  <c r="O59" i="1"/>
  <c r="O69" i="1"/>
  <c r="O79" i="1"/>
  <c r="O89" i="1"/>
  <c r="O99" i="1"/>
  <c r="V7" i="1"/>
  <c r="V2" i="1" s="1"/>
  <c r="V17" i="1"/>
  <c r="V27" i="1"/>
  <c r="V37" i="1"/>
  <c r="V47" i="1"/>
  <c r="V59" i="1"/>
  <c r="V69" i="1"/>
  <c r="V79" i="1"/>
  <c r="V89" i="1"/>
  <c r="V99" i="1"/>
  <c r="AC7" i="1"/>
  <c r="AC17" i="1"/>
  <c r="AC27" i="1"/>
  <c r="AC37" i="1"/>
  <c r="AC47" i="1"/>
  <c r="AC59" i="1"/>
  <c r="AC2" i="1" s="1"/>
  <c r="AC69" i="1"/>
  <c r="AC79" i="1"/>
  <c r="AC89" i="1"/>
  <c r="AC99" i="1"/>
  <c r="AJ7" i="1"/>
  <c r="AJ17" i="1"/>
  <c r="AJ27" i="1"/>
  <c r="AJ37" i="1"/>
  <c r="AJ47" i="1"/>
  <c r="AJ59" i="1"/>
  <c r="AJ69" i="1"/>
  <c r="AJ79" i="1"/>
  <c r="AJ89" i="1"/>
  <c r="AJ99" i="1"/>
  <c r="AJ2" i="1"/>
  <c r="AQ7" i="1"/>
  <c r="AQ2" i="1" s="1"/>
  <c r="AQ17" i="1"/>
  <c r="AQ27" i="1"/>
  <c r="AQ37" i="1"/>
  <c r="AQ47" i="1"/>
  <c r="AQ59" i="1"/>
  <c r="AQ69" i="1"/>
  <c r="AQ79" i="1"/>
  <c r="AQ89" i="1"/>
  <c r="AQ99" i="1"/>
  <c r="AX7" i="1"/>
  <c r="AX17" i="1"/>
  <c r="AX2" i="1" s="1"/>
  <c r="AX27" i="1"/>
  <c r="AX37" i="1"/>
  <c r="AX47" i="1"/>
  <c r="AX59" i="1"/>
  <c r="AX69" i="1"/>
  <c r="AX79" i="1"/>
  <c r="AX89" i="1"/>
  <c r="AX99" i="1"/>
  <c r="BE7" i="1"/>
  <c r="BE17" i="1"/>
  <c r="BE2" i="1" s="1"/>
  <c r="BE27" i="1"/>
  <c r="BE37" i="1"/>
  <c r="BE47" i="1"/>
  <c r="BE59" i="1"/>
  <c r="BE69" i="1"/>
  <c r="BE79" i="1"/>
  <c r="BE89" i="1"/>
  <c r="BE99" i="1"/>
  <c r="BL7" i="1"/>
  <c r="BL17" i="1"/>
  <c r="BL27" i="1"/>
  <c r="BL37" i="1"/>
  <c r="BL2" i="1" s="1"/>
  <c r="BL47" i="1"/>
  <c r="BL59" i="1"/>
  <c r="BL69" i="1"/>
  <c r="BL79" i="1"/>
  <c r="BL89" i="1"/>
  <c r="BL99" i="1"/>
  <c r="BS7" i="1"/>
  <c r="BS17" i="1"/>
  <c r="BS27" i="1"/>
  <c r="BS37" i="1"/>
  <c r="BS2" i="1" s="1"/>
  <c r="BS47" i="1"/>
  <c r="BS59" i="1"/>
  <c r="BS69" i="1"/>
  <c r="BS79" i="1"/>
  <c r="BS89" i="1"/>
  <c r="BS99" i="1"/>
  <c r="BZ7" i="1"/>
  <c r="BZ2" i="1" s="1"/>
  <c r="BZ17" i="1"/>
  <c r="BZ27" i="1"/>
  <c r="BZ37" i="1"/>
  <c r="BZ47" i="1"/>
  <c r="BZ59" i="1"/>
  <c r="BZ69" i="1"/>
  <c r="BZ79" i="1"/>
  <c r="BZ89" i="1"/>
  <c r="BZ99" i="1"/>
  <c r="C6" i="34"/>
  <c r="C24" i="34"/>
  <c r="C42" i="34"/>
  <c r="C2" i="34" s="1"/>
  <c r="J6" i="34"/>
  <c r="J24" i="34"/>
  <c r="J42" i="34"/>
  <c r="Q6" i="34"/>
  <c r="Q24" i="34"/>
  <c r="Q42" i="34"/>
  <c r="X6" i="34"/>
  <c r="X24" i="34"/>
  <c r="X42" i="34"/>
  <c r="X2" i="34"/>
  <c r="AE6" i="34"/>
  <c r="AE2" i="34" s="1"/>
  <c r="AE24" i="34"/>
  <c r="AE42" i="34"/>
  <c r="AL6" i="34"/>
  <c r="AL24" i="34"/>
  <c r="AL42" i="34"/>
  <c r="AL2" i="34"/>
  <c r="AS6" i="34"/>
  <c r="AS2" i="34" s="1"/>
  <c r="AS24" i="34"/>
  <c r="AS42" i="34"/>
  <c r="AZ6" i="34"/>
  <c r="AZ24" i="34"/>
  <c r="AZ42" i="34"/>
  <c r="AZ2" i="34"/>
  <c r="BG6" i="34"/>
  <c r="BG2" i="34" s="1"/>
  <c r="BG24" i="34"/>
  <c r="BG42" i="34"/>
  <c r="BN6" i="34"/>
  <c r="BN24" i="34"/>
  <c r="BN42" i="34"/>
  <c r="BN2" i="34"/>
  <c r="BU6" i="34"/>
  <c r="BU2" i="34" s="1"/>
  <c r="BU24" i="34"/>
  <c r="BU42" i="34"/>
  <c r="CB6" i="34"/>
  <c r="CB24" i="34"/>
  <c r="CB42" i="34"/>
  <c r="CB2" i="34"/>
  <c r="CI6" i="34"/>
  <c r="CI2" i="34" s="1"/>
  <c r="CI24" i="34"/>
  <c r="CI42" i="34"/>
  <c r="CP6" i="34"/>
  <c r="CP24" i="34"/>
  <c r="CP42" i="34"/>
  <c r="CP2" i="34"/>
  <c r="CW6" i="34"/>
  <c r="CW2" i="34" s="1"/>
  <c r="CW24" i="34"/>
  <c r="CW42" i="34"/>
  <c r="DD6" i="34"/>
  <c r="DD24" i="34"/>
  <c r="DD42" i="34"/>
  <c r="DD2" i="34"/>
  <c r="DK6" i="34"/>
  <c r="DK2" i="34" s="1"/>
  <c r="DK24" i="34"/>
  <c r="DK42" i="34"/>
  <c r="DR6" i="34"/>
  <c r="DR24" i="34"/>
  <c r="DR42" i="34"/>
  <c r="DR2" i="34"/>
  <c r="DY6" i="34"/>
  <c r="DY2" i="34" s="1"/>
  <c r="DY24" i="34"/>
  <c r="DY42" i="34"/>
  <c r="EF6" i="34"/>
  <c r="EF24" i="34"/>
  <c r="EF42" i="34"/>
  <c r="EF2" i="34"/>
  <c r="EM6" i="34"/>
  <c r="EM2" i="34" s="1"/>
  <c r="EM24" i="34"/>
  <c r="EM42" i="34"/>
  <c r="ET6" i="34"/>
  <c r="ET24" i="34"/>
  <c r="ET42" i="34"/>
  <c r="ET2" i="34"/>
  <c r="FA6" i="34"/>
  <c r="FA2" i="34" s="1"/>
  <c r="FA24" i="34"/>
  <c r="FA42" i="34"/>
  <c r="FH6" i="34"/>
  <c r="FH24" i="34"/>
  <c r="FH42" i="34"/>
  <c r="FH2" i="34"/>
  <c r="D23" i="2"/>
  <c r="F23" i="2" s="1"/>
  <c r="D24" i="2"/>
  <c r="F24" i="2"/>
  <c r="D25" i="2"/>
  <c r="F25" i="2"/>
  <c r="D26" i="2"/>
  <c r="F26" i="2" s="1"/>
  <c r="D27" i="2"/>
  <c r="F27" i="2" s="1"/>
  <c r="D28" i="2"/>
  <c r="F28" i="2"/>
  <c r="D29" i="2"/>
  <c r="F29" i="2"/>
  <c r="D30" i="2"/>
  <c r="F30" i="2" s="1"/>
  <c r="D31" i="2"/>
  <c r="F31" i="2" s="1"/>
  <c r="D32" i="2"/>
  <c r="F32" i="2"/>
  <c r="D33" i="2"/>
  <c r="F33" i="2"/>
  <c r="D34" i="2"/>
  <c r="F34" i="2" s="1"/>
  <c r="D35" i="2"/>
  <c r="F35" i="2" s="1"/>
  <c r="D36" i="2"/>
  <c r="F36" i="2"/>
  <c r="D37" i="2"/>
  <c r="F37" i="2"/>
  <c r="D38" i="2"/>
  <c r="F38" i="2" s="1"/>
  <c r="D39" i="2"/>
  <c r="F39" i="2" s="1"/>
  <c r="D40" i="2"/>
  <c r="F40" i="2" s="1"/>
  <c r="D41" i="2"/>
  <c r="F41" i="2"/>
  <c r="D42" i="2"/>
  <c r="F42" i="2" s="1"/>
  <c r="D43" i="2"/>
  <c r="F43" i="2" s="1"/>
  <c r="D44" i="2"/>
  <c r="F44" i="2" s="1"/>
  <c r="C4" i="1"/>
  <c r="J4" i="1"/>
  <c r="Q4" i="1"/>
  <c r="X4" i="1"/>
  <c r="AE4" i="1"/>
  <c r="AL4" i="1"/>
  <c r="D27" i="8" s="1"/>
  <c r="D25" i="8" s="1"/>
  <c r="F34" i="8" s="1"/>
  <c r="F37" i="8" s="1"/>
  <c r="E13" i="12" s="1"/>
  <c r="AS4" i="1"/>
  <c r="AZ4" i="1"/>
  <c r="BG4" i="1"/>
  <c r="BN4" i="1"/>
  <c r="BU4" i="1"/>
  <c r="CB4" i="1"/>
  <c r="B4" i="34"/>
  <c r="I4" i="34"/>
  <c r="P4" i="34"/>
  <c r="W4" i="34"/>
  <c r="AD4" i="34"/>
  <c r="AK4" i="34"/>
  <c r="AR4" i="34"/>
  <c r="AY4" i="34"/>
  <c r="BF4" i="34"/>
  <c r="BM4" i="34"/>
  <c r="BT4" i="34"/>
  <c r="CA4" i="34"/>
  <c r="CH4" i="34"/>
  <c r="CO4" i="34"/>
  <c r="CV4" i="34"/>
  <c r="DC4" i="34"/>
  <c r="DJ4" i="34"/>
  <c r="DQ4" i="34"/>
  <c r="DX4" i="34"/>
  <c r="EE4" i="34"/>
  <c r="EL4" i="34"/>
  <c r="ES4" i="34"/>
  <c r="EZ4" i="34"/>
  <c r="FG4" i="34"/>
  <c r="D28" i="8"/>
  <c r="F30" i="8"/>
  <c r="F31" i="8"/>
  <c r="F32" i="8"/>
  <c r="F33" i="8"/>
  <c r="F19" i="25"/>
  <c r="F20" i="25"/>
  <c r="F21" i="25"/>
  <c r="F22" i="25"/>
  <c r="F23" i="25"/>
  <c r="F24" i="25"/>
  <c r="F25" i="25"/>
  <c r="F27" i="25"/>
  <c r="F30" i="25"/>
  <c r="F37" i="25" s="1"/>
  <c r="E15" i="12" s="1"/>
  <c r="F51" i="31"/>
  <c r="E17" i="12"/>
  <c r="F7" i="9"/>
  <c r="F12" i="9"/>
  <c r="F36" i="9"/>
  <c r="G49" i="9"/>
  <c r="E53" i="9" s="1"/>
  <c r="E19" i="12" s="1"/>
  <c r="D38" i="10"/>
  <c r="E46" i="10"/>
  <c r="E21" i="12" s="1"/>
  <c r="E23" i="12"/>
  <c r="C20" i="18"/>
  <c r="C21" i="18"/>
  <c r="C22" i="18"/>
  <c r="C23" i="18"/>
  <c r="C24" i="18"/>
  <c r="C25" i="18"/>
  <c r="C26" i="18"/>
  <c r="C27" i="18"/>
  <c r="C28" i="18"/>
  <c r="C29" i="18"/>
  <c r="C30" i="18"/>
  <c r="C31" i="18"/>
  <c r="D3" i="18"/>
  <c r="D34" i="18"/>
  <c r="D19" i="19"/>
  <c r="E27" i="12" s="1"/>
  <c r="E11" i="33"/>
  <c r="F12" i="33" s="1"/>
  <c r="E17" i="33"/>
  <c r="F18" i="33" s="1"/>
  <c r="E23" i="33"/>
  <c r="F24" i="33"/>
  <c r="E36" i="33"/>
  <c r="F37" i="33" s="1"/>
  <c r="A19" i="25"/>
  <c r="B23" i="2"/>
  <c r="E23" i="2"/>
  <c r="G23" i="2"/>
  <c r="B24" i="2"/>
  <c r="E24" i="2"/>
  <c r="G24" i="2"/>
  <c r="B25" i="2"/>
  <c r="E25" i="2"/>
  <c r="G25" i="2"/>
  <c r="B26" i="2"/>
  <c r="E26" i="2"/>
  <c r="G26" i="2"/>
  <c r="B27" i="2"/>
  <c r="E27" i="2"/>
  <c r="G27" i="2"/>
  <c r="B28" i="2"/>
  <c r="E28" i="2"/>
  <c r="G28" i="2"/>
  <c r="B29" i="2"/>
  <c r="E29" i="2"/>
  <c r="G29" i="2"/>
  <c r="B30" i="2"/>
  <c r="E30" i="2"/>
  <c r="G30" i="2"/>
  <c r="B31" i="2"/>
  <c r="E31" i="2"/>
  <c r="G31" i="2"/>
  <c r="B32" i="2"/>
  <c r="E32" i="2"/>
  <c r="G32" i="2"/>
  <c r="B33" i="2"/>
  <c r="E33" i="2"/>
  <c r="G33" i="2"/>
  <c r="B34" i="2"/>
  <c r="E34" i="2"/>
  <c r="G34" i="2"/>
  <c r="B35" i="2"/>
  <c r="E35" i="2"/>
  <c r="G35" i="2"/>
  <c r="B36" i="2"/>
  <c r="E36" i="2"/>
  <c r="G36" i="2"/>
  <c r="B37" i="2"/>
  <c r="E37" i="2"/>
  <c r="G37" i="2"/>
  <c r="B38" i="2"/>
  <c r="E38" i="2"/>
  <c r="G38" i="2"/>
  <c r="B39" i="2"/>
  <c r="E39" i="2"/>
  <c r="G39" i="2"/>
  <c r="B40" i="2"/>
  <c r="E40" i="2"/>
  <c r="G40" i="2"/>
  <c r="B41" i="2"/>
  <c r="E41" i="2"/>
  <c r="G41" i="2"/>
  <c r="B42" i="2"/>
  <c r="E42" i="2"/>
  <c r="G42" i="2"/>
  <c r="B43" i="2"/>
  <c r="E43" i="2"/>
  <c r="G43" i="2"/>
  <c r="B44" i="2"/>
  <c r="E44" i="2"/>
  <c r="G44" i="2"/>
  <c r="P291" i="26"/>
  <c r="J299" i="26"/>
  <c r="J300" i="26"/>
  <c r="J301" i="26"/>
  <c r="J302" i="26"/>
  <c r="J303" i="26"/>
  <c r="J304" i="26"/>
  <c r="J305" i="26"/>
  <c r="J306" i="26"/>
  <c r="J307" i="26"/>
  <c r="J308" i="26"/>
  <c r="J309" i="26"/>
  <c r="J310" i="26"/>
  <c r="J311" i="26"/>
  <c r="J312" i="26"/>
  <c r="J313" i="26"/>
  <c r="J314" i="26"/>
  <c r="J315" i="26"/>
  <c r="J316" i="26"/>
  <c r="J317" i="26"/>
  <c r="J318" i="26"/>
  <c r="J319" i="26"/>
  <c r="J320" i="26"/>
  <c r="J321" i="26"/>
  <c r="J322" i="26"/>
  <c r="J323" i="26"/>
  <c r="J324" i="26"/>
  <c r="J325" i="26"/>
  <c r="J326" i="26"/>
  <c r="J327" i="26"/>
  <c r="J328" i="26"/>
  <c r="J329" i="26"/>
  <c r="J330" i="26"/>
  <c r="J331" i="26"/>
  <c r="J332" i="26"/>
  <c r="J333" i="26"/>
  <c r="J334" i="26"/>
  <c r="J335" i="26"/>
  <c r="J336" i="26"/>
  <c r="J337" i="26"/>
  <c r="J338" i="26"/>
  <c r="J339" i="26"/>
  <c r="J340" i="26"/>
  <c r="J341" i="26"/>
  <c r="J342" i="26"/>
  <c r="J343" i="26"/>
  <c r="J344" i="26"/>
  <c r="J345" i="26"/>
  <c r="J346" i="26"/>
  <c r="J347" i="26"/>
  <c r="J348" i="26"/>
  <c r="J349" i="26"/>
  <c r="J350" i="26"/>
  <c r="J351" i="26"/>
  <c r="J352" i="26"/>
  <c r="D5" i="34"/>
  <c r="K5" i="34"/>
  <c r="R5" i="34"/>
  <c r="Y5" i="34"/>
  <c r="AF5" i="34"/>
  <c r="AM5" i="34"/>
  <c r="AT5" i="34"/>
  <c r="BA5" i="34"/>
  <c r="BH5" i="34"/>
  <c r="BO5" i="34"/>
  <c r="BV5" i="34"/>
  <c r="CC5" i="34"/>
  <c r="CJ5" i="34"/>
  <c r="CQ5" i="34"/>
  <c r="CX5" i="34"/>
  <c r="DE5" i="34"/>
  <c r="DL5" i="34"/>
  <c r="DS5" i="34"/>
  <c r="DZ5" i="34"/>
  <c r="EG5" i="34"/>
  <c r="EN5" i="34"/>
  <c r="EU5" i="34"/>
  <c r="FB5" i="34"/>
  <c r="FI5" i="34"/>
  <c r="D6" i="34"/>
  <c r="K6" i="34"/>
  <c r="AT6" i="34"/>
  <c r="BV6" i="34"/>
  <c r="CJ6" i="34"/>
  <c r="CQ6" i="34"/>
  <c r="DL6" i="34"/>
  <c r="DS6" i="34"/>
  <c r="EN6" i="34"/>
  <c r="FB6" i="34"/>
  <c r="AF7" i="34"/>
  <c r="BO7" i="34"/>
  <c r="CX7" i="34"/>
  <c r="DL7" i="34"/>
  <c r="EG7" i="34"/>
  <c r="EN7" i="34"/>
  <c r="FB7" i="34"/>
  <c r="K8" i="34"/>
  <c r="BH8" i="34"/>
  <c r="BV8" i="34"/>
  <c r="CC8" i="34"/>
  <c r="CJ8" i="34"/>
  <c r="CQ8" i="34"/>
  <c r="CX8" i="34"/>
  <c r="EG8" i="34"/>
  <c r="EN8" i="34"/>
  <c r="FB8" i="34"/>
  <c r="A9" i="34"/>
  <c r="H9" i="34"/>
  <c r="O9" i="34"/>
  <c r="V9" i="34"/>
  <c r="AC9" i="34"/>
  <c r="AF9" i="34"/>
  <c r="AJ9" i="34"/>
  <c r="AQ9" i="34"/>
  <c r="AX9" i="34"/>
  <c r="BE9" i="34"/>
  <c r="BH9" i="34"/>
  <c r="BL9" i="34"/>
  <c r="BO9" i="34"/>
  <c r="BS9" i="34"/>
  <c r="BZ9" i="34"/>
  <c r="CG9" i="34"/>
  <c r="CJ9" i="34"/>
  <c r="CN9" i="34"/>
  <c r="CQ9" i="34"/>
  <c r="CU9" i="34"/>
  <c r="CX9" i="34"/>
  <c r="DB9" i="34"/>
  <c r="DI9" i="34"/>
  <c r="DP9" i="34"/>
  <c r="DW9" i="34"/>
  <c r="ED9" i="34"/>
  <c r="EK9" i="34"/>
  <c r="EN9" i="34"/>
  <c r="ER9" i="34"/>
  <c r="EY9" i="34"/>
  <c r="FB9" i="34"/>
  <c r="FF9" i="34"/>
  <c r="K10" i="34"/>
  <c r="BH10" i="34"/>
  <c r="BV10" i="34"/>
  <c r="CC10" i="34"/>
  <c r="CJ10" i="34"/>
  <c r="CQ10" i="34"/>
  <c r="CX10" i="34"/>
  <c r="EG10" i="34"/>
  <c r="EN10" i="34"/>
  <c r="FB10" i="34"/>
  <c r="BH11" i="34"/>
  <c r="BO11" i="34"/>
  <c r="CQ11" i="34"/>
  <c r="CX11" i="34"/>
  <c r="EG11" i="34"/>
  <c r="EN11" i="34"/>
  <c r="FB11" i="34"/>
  <c r="K12" i="34"/>
  <c r="BH12" i="34"/>
  <c r="BV12" i="34"/>
  <c r="CJ12" i="34"/>
  <c r="CQ12" i="34"/>
  <c r="CX12" i="34"/>
  <c r="EG12" i="34"/>
  <c r="EN12" i="34"/>
  <c r="FB12" i="34"/>
  <c r="K13" i="34"/>
  <c r="BH13" i="34"/>
  <c r="BO13" i="34"/>
  <c r="CJ13" i="34"/>
  <c r="CQ13" i="34"/>
  <c r="EG13" i="34"/>
  <c r="EN13" i="34"/>
  <c r="FB13" i="34"/>
  <c r="AT14" i="34"/>
  <c r="BH14" i="34"/>
  <c r="BO14" i="34"/>
  <c r="BV14" i="34"/>
  <c r="CC14" i="34"/>
  <c r="CJ14" i="34"/>
  <c r="CQ14" i="34"/>
  <c r="EN14" i="34"/>
  <c r="FB14" i="34"/>
  <c r="D15" i="34"/>
  <c r="K15" i="34"/>
  <c r="AT15" i="34"/>
  <c r="CC15" i="34"/>
  <c r="CJ15" i="34"/>
  <c r="CQ15" i="34"/>
  <c r="EG15" i="34"/>
  <c r="FB15" i="34"/>
  <c r="AF16" i="34"/>
  <c r="AT16" i="34"/>
  <c r="CC16" i="34"/>
  <c r="CJ16" i="34"/>
  <c r="CQ16" i="34"/>
  <c r="EG16" i="34"/>
  <c r="EN16" i="34"/>
  <c r="FB16" i="34"/>
  <c r="K17" i="34"/>
  <c r="AF17" i="34"/>
  <c r="AT17" i="34"/>
  <c r="CJ17" i="34"/>
  <c r="CQ17" i="34"/>
  <c r="CX17" i="34"/>
  <c r="EG17" i="34"/>
  <c r="FB17" i="34"/>
  <c r="AF18" i="34"/>
  <c r="BV18" i="34"/>
  <c r="CJ18" i="34"/>
  <c r="CQ18" i="34"/>
  <c r="DS18" i="34"/>
  <c r="EG18" i="34"/>
  <c r="FI18" i="34"/>
  <c r="D19" i="34"/>
  <c r="K19" i="34"/>
  <c r="R19" i="34"/>
  <c r="BA19" i="34"/>
  <c r="BO19" i="34"/>
  <c r="BV19" i="34"/>
  <c r="CC19" i="34"/>
  <c r="DS19" i="34"/>
  <c r="EG19" i="34"/>
  <c r="FI19" i="34"/>
  <c r="AM20" i="34"/>
  <c r="AT20" i="34"/>
  <c r="BA20" i="34"/>
  <c r="BH20" i="34"/>
  <c r="CC20" i="34"/>
  <c r="DE20" i="34"/>
  <c r="DL20" i="34"/>
  <c r="EG20" i="34"/>
  <c r="EU20" i="34"/>
  <c r="D21" i="34"/>
  <c r="G21" i="34"/>
  <c r="K21" i="34"/>
  <c r="N21" i="34" s="1"/>
  <c r="R21" i="34"/>
  <c r="U21" i="34" s="1"/>
  <c r="Y21" i="34"/>
  <c r="AB21" i="34" s="1"/>
  <c r="AF21" i="34"/>
  <c r="AI21" i="34"/>
  <c r="AM21" i="34"/>
  <c r="AP21" i="34" s="1"/>
  <c r="AT21" i="34"/>
  <c r="AW21" i="34" s="1"/>
  <c r="BA21" i="34"/>
  <c r="BD21" i="34" s="1"/>
  <c r="BH21" i="34"/>
  <c r="BK21" i="34" s="1"/>
  <c r="BO21" i="34"/>
  <c r="BR21" i="34" s="1"/>
  <c r="BV21" i="34"/>
  <c r="BY21" i="34" s="1"/>
  <c r="CC21" i="34"/>
  <c r="CF21" i="34"/>
  <c r="CJ21" i="34"/>
  <c r="CM21" i="34" s="1"/>
  <c r="CQ21" i="34"/>
  <c r="CT21" i="34"/>
  <c r="CX21" i="34"/>
  <c r="DA21" i="34" s="1"/>
  <c r="DE21" i="34"/>
  <c r="DH21" i="34" s="1"/>
  <c r="DL21" i="34"/>
  <c r="DO21" i="34" s="1"/>
  <c r="DS21" i="34"/>
  <c r="DV21" i="34" s="1"/>
  <c r="DZ21" i="34"/>
  <c r="EC21" i="34" s="1"/>
  <c r="EG21" i="34"/>
  <c r="EJ21" i="34" s="1"/>
  <c r="EN21" i="34"/>
  <c r="EQ21" i="34" s="1"/>
  <c r="EU21" i="34"/>
  <c r="EX21" i="34" s="1"/>
  <c r="FB21" i="34"/>
  <c r="FE21" i="34" s="1"/>
  <c r="FI21" i="34"/>
  <c r="FL21" i="34" s="1"/>
  <c r="D23" i="34"/>
  <c r="K23" i="34"/>
  <c r="R23" i="34"/>
  <c r="Y23" i="34"/>
  <c r="AF23" i="34"/>
  <c r="AM23" i="34"/>
  <c r="AT23" i="34"/>
  <c r="BA23" i="34"/>
  <c r="BH23" i="34"/>
  <c r="BO23" i="34"/>
  <c r="BV23" i="34"/>
  <c r="CC23" i="34"/>
  <c r="CJ23" i="34"/>
  <c r="CQ23" i="34"/>
  <c r="CX23" i="34"/>
  <c r="DE23" i="34"/>
  <c r="DL23" i="34"/>
  <c r="DS23" i="34"/>
  <c r="DZ23" i="34"/>
  <c r="EG23" i="34"/>
  <c r="EN23" i="34"/>
  <c r="EU23" i="34"/>
  <c r="FB23" i="34"/>
  <c r="FI23" i="34"/>
  <c r="K24" i="34"/>
  <c r="AF24" i="34"/>
  <c r="AT24" i="34"/>
  <c r="BA24" i="34"/>
  <c r="BV24" i="34"/>
  <c r="CC24" i="34"/>
  <c r="DE24" i="34"/>
  <c r="DL24" i="34"/>
  <c r="EG24" i="34"/>
  <c r="FB24" i="34"/>
  <c r="FI24" i="34"/>
  <c r="D25" i="34"/>
  <c r="K25" i="34"/>
  <c r="R25" i="34"/>
  <c r="AM25" i="34"/>
  <c r="AT25" i="34"/>
  <c r="BA25" i="34"/>
  <c r="CX25" i="34"/>
  <c r="DE25" i="34"/>
  <c r="DL25" i="34"/>
  <c r="EG25" i="34"/>
  <c r="EN25" i="34"/>
  <c r="FB25" i="34"/>
  <c r="D26" i="34"/>
  <c r="K26" i="34"/>
  <c r="R26" i="34"/>
  <c r="Y26" i="34"/>
  <c r="AF26" i="34"/>
  <c r="AM26" i="34"/>
  <c r="BV26" i="34"/>
  <c r="CC26" i="34"/>
  <c r="DL26" i="34"/>
  <c r="EN26" i="34"/>
  <c r="A27" i="34"/>
  <c r="D27" i="34"/>
  <c r="H27" i="34"/>
  <c r="O27" i="34"/>
  <c r="R27" i="34"/>
  <c r="V27" i="34"/>
  <c r="Y27" i="34"/>
  <c r="AC27" i="34"/>
  <c r="AJ27" i="34"/>
  <c r="AM27" i="34"/>
  <c r="AQ27" i="34"/>
  <c r="AT27" i="34"/>
  <c r="AX27" i="34"/>
  <c r="BA27" i="34"/>
  <c r="BE27" i="34"/>
  <c r="BL27" i="34"/>
  <c r="BS27" i="34"/>
  <c r="BV27" i="34"/>
  <c r="BZ27" i="34"/>
  <c r="CC27" i="34"/>
  <c r="CG27" i="34"/>
  <c r="CN27" i="34"/>
  <c r="CQ27" i="34"/>
  <c r="CU27" i="34"/>
  <c r="CX27" i="34"/>
  <c r="DB27" i="34"/>
  <c r="DI27" i="34"/>
  <c r="DL27" i="34"/>
  <c r="DP27" i="34"/>
  <c r="DW27" i="34"/>
  <c r="ED27" i="34"/>
  <c r="EK27" i="34"/>
  <c r="ER27" i="34"/>
  <c r="EY27" i="34"/>
  <c r="FB27" i="34"/>
  <c r="FF27" i="34"/>
  <c r="FI27" i="34"/>
  <c r="D28" i="34"/>
  <c r="K28" i="34"/>
  <c r="AF28" i="34"/>
  <c r="AM28" i="34"/>
  <c r="AT28" i="34"/>
  <c r="BA28" i="34"/>
  <c r="CJ28" i="34"/>
  <c r="CQ28" i="34"/>
  <c r="CX28" i="34"/>
  <c r="DL28" i="34"/>
  <c r="EN28" i="34"/>
  <c r="FB28" i="34"/>
  <c r="K29" i="34"/>
  <c r="AF29" i="34"/>
  <c r="AM29" i="34"/>
  <c r="BA29" i="34"/>
  <c r="BV29" i="34"/>
  <c r="CC29" i="34"/>
  <c r="CQ29" i="34"/>
  <c r="CX29" i="34"/>
  <c r="DE29" i="34"/>
  <c r="DL29" i="34"/>
  <c r="DZ29" i="34"/>
  <c r="EG29" i="34"/>
  <c r="FB29" i="34"/>
  <c r="D30" i="34"/>
  <c r="K30" i="34"/>
  <c r="R30" i="34"/>
  <c r="Y30" i="34"/>
  <c r="AF30" i="34"/>
  <c r="AM30" i="34"/>
  <c r="AT30" i="34"/>
  <c r="BO30" i="34"/>
  <c r="BV30" i="34"/>
  <c r="CJ30" i="34"/>
  <c r="CX30" i="34"/>
  <c r="DE30" i="34"/>
  <c r="EG30" i="34"/>
  <c r="FB30" i="34"/>
  <c r="D31" i="34"/>
  <c r="K31" i="34"/>
  <c r="R31" i="34"/>
  <c r="Y31" i="34"/>
  <c r="AF31" i="34"/>
  <c r="AM31" i="34"/>
  <c r="BA31" i="34"/>
  <c r="BH31" i="34"/>
  <c r="BO31" i="34"/>
  <c r="CJ31" i="34"/>
  <c r="DS31" i="34"/>
  <c r="DZ31" i="34"/>
  <c r="EG31" i="34"/>
  <c r="FI31" i="34"/>
  <c r="Y32" i="34"/>
  <c r="AF32" i="34"/>
  <c r="AM32" i="34"/>
  <c r="AT32" i="34"/>
  <c r="BA32" i="34"/>
  <c r="CC32" i="34"/>
  <c r="CQ32" i="34"/>
  <c r="CX32" i="34"/>
  <c r="DL32" i="34"/>
  <c r="FB32" i="34"/>
  <c r="K33" i="34"/>
  <c r="R33" i="34"/>
  <c r="AF33" i="34"/>
  <c r="AM33" i="34"/>
  <c r="BV33" i="34"/>
  <c r="CQ33" i="34"/>
  <c r="CX33" i="34"/>
  <c r="DL33" i="34"/>
  <c r="EG33" i="34"/>
  <c r="D34" i="34"/>
  <c r="K34" i="34"/>
  <c r="R34" i="34"/>
  <c r="Y34" i="34"/>
  <c r="AF34" i="34"/>
  <c r="BA34" i="34"/>
  <c r="BO34" i="34"/>
  <c r="BV34" i="34"/>
  <c r="CJ34" i="34"/>
  <c r="CQ34" i="34"/>
  <c r="CX34" i="34"/>
  <c r="FI34" i="34"/>
  <c r="D35" i="34"/>
  <c r="R35" i="34"/>
  <c r="Y35" i="34"/>
  <c r="AF35" i="34"/>
  <c r="AT35" i="34"/>
  <c r="BA35" i="34"/>
  <c r="BH35" i="34"/>
  <c r="BO35" i="34"/>
  <c r="BV35" i="34"/>
  <c r="CQ35" i="34"/>
  <c r="CX35" i="34"/>
  <c r="DL35" i="34"/>
  <c r="DS35" i="34"/>
  <c r="DZ35" i="34"/>
  <c r="FB35" i="34"/>
  <c r="R36" i="34"/>
  <c r="Y36" i="34"/>
  <c r="AF36" i="34"/>
  <c r="AM36" i="34"/>
  <c r="BV36" i="34"/>
  <c r="CC36" i="34"/>
  <c r="CJ36" i="34"/>
  <c r="CQ36" i="34"/>
  <c r="CX36" i="34"/>
  <c r="FB36" i="34"/>
  <c r="D37" i="34"/>
  <c r="K37" i="34"/>
  <c r="R37" i="34"/>
  <c r="AF37" i="34"/>
  <c r="BV37" i="34"/>
  <c r="CQ37" i="34"/>
  <c r="CX37" i="34"/>
  <c r="DL37" i="34"/>
  <c r="FB37" i="34"/>
  <c r="D38" i="34"/>
  <c r="R38" i="34"/>
  <c r="AF38" i="34"/>
  <c r="AM38" i="34"/>
  <c r="BA38" i="34"/>
  <c r="BV38" i="34"/>
  <c r="CJ38" i="34"/>
  <c r="CQ38" i="34"/>
  <c r="EG38" i="34"/>
  <c r="FI38" i="34"/>
  <c r="D39" i="34"/>
  <c r="G39" i="34" s="1"/>
  <c r="K39" i="34"/>
  <c r="N39" i="34" s="1"/>
  <c r="R39" i="34"/>
  <c r="U39" i="34" s="1"/>
  <c r="Y39" i="34"/>
  <c r="AB39" i="34" s="1"/>
  <c r="AF39" i="34"/>
  <c r="AI39" i="34" s="1"/>
  <c r="AM39" i="34"/>
  <c r="AP39" i="34" s="1"/>
  <c r="AT39" i="34"/>
  <c r="AW39" i="34" s="1"/>
  <c r="BA39" i="34"/>
  <c r="BD39" i="34" s="1"/>
  <c r="BH39" i="34"/>
  <c r="BK39" i="34" s="1"/>
  <c r="BO39" i="34"/>
  <c r="BR39" i="34" s="1"/>
  <c r="BV39" i="34"/>
  <c r="BY39" i="34" s="1"/>
  <c r="CC39" i="34"/>
  <c r="CF39" i="34" s="1"/>
  <c r="CJ39" i="34"/>
  <c r="CM39" i="34" s="1"/>
  <c r="CQ39" i="34"/>
  <c r="CT39" i="34" s="1"/>
  <c r="CX39" i="34"/>
  <c r="DA39" i="34" s="1"/>
  <c r="DE39" i="34"/>
  <c r="DH39" i="34" s="1"/>
  <c r="DL39" i="34"/>
  <c r="DO39" i="34" s="1"/>
  <c r="DS39" i="34"/>
  <c r="DV39" i="34" s="1"/>
  <c r="DZ39" i="34"/>
  <c r="EC39" i="34" s="1"/>
  <c r="EG39" i="34"/>
  <c r="EJ39" i="34" s="1"/>
  <c r="EN39" i="34"/>
  <c r="EQ39" i="34"/>
  <c r="EU39" i="34"/>
  <c r="EX39" i="34" s="1"/>
  <c r="FB39" i="34"/>
  <c r="FE39" i="34" s="1"/>
  <c r="FI39" i="34"/>
  <c r="FL39" i="34" s="1"/>
  <c r="D41" i="34"/>
  <c r="K41" i="34"/>
  <c r="R41" i="34"/>
  <c r="Y41" i="34"/>
  <c r="AF41" i="34"/>
  <c r="AM41" i="34"/>
  <c r="AT41" i="34"/>
  <c r="BA41" i="34"/>
  <c r="BH41" i="34"/>
  <c r="BO41" i="34"/>
  <c r="BV41" i="34"/>
  <c r="CC41" i="34"/>
  <c r="CJ41" i="34"/>
  <c r="CQ41" i="34"/>
  <c r="CX41" i="34"/>
  <c r="DE41" i="34"/>
  <c r="DL41" i="34"/>
  <c r="DS41" i="34"/>
  <c r="DZ41" i="34"/>
  <c r="EG41" i="34"/>
  <c r="EN41" i="34"/>
  <c r="EU41" i="34"/>
  <c r="FB41" i="34"/>
  <c r="FI41" i="34"/>
  <c r="D42" i="34"/>
  <c r="R42" i="34"/>
  <c r="Y42" i="34"/>
  <c r="AF42" i="34"/>
  <c r="AM42" i="34"/>
  <c r="AT42" i="34"/>
  <c r="BH42" i="34"/>
  <c r="BO42" i="34"/>
  <c r="CC42" i="34"/>
  <c r="CQ42" i="34"/>
  <c r="CX42" i="34"/>
  <c r="DS42" i="34"/>
  <c r="DZ42" i="34"/>
  <c r="EN42" i="34"/>
  <c r="EU42" i="34"/>
  <c r="FB42" i="34"/>
  <c r="D43" i="34"/>
  <c r="K43" i="34"/>
  <c r="Y43" i="34"/>
  <c r="AF43" i="34"/>
  <c r="AT43" i="34"/>
  <c r="BA43" i="34"/>
  <c r="BH43" i="34"/>
  <c r="BV43" i="34"/>
  <c r="CQ43" i="34"/>
  <c r="CX43" i="34"/>
  <c r="DL43" i="34"/>
  <c r="DS43" i="34"/>
  <c r="EG43" i="34"/>
  <c r="EU43" i="34"/>
  <c r="FB43" i="34"/>
  <c r="FI43" i="34"/>
  <c r="D44" i="34"/>
  <c r="Y44" i="34"/>
  <c r="AF44" i="34"/>
  <c r="AM44" i="34"/>
  <c r="AT44" i="34"/>
  <c r="BA44" i="34"/>
  <c r="BO44" i="34"/>
  <c r="BV44" i="34"/>
  <c r="CC44" i="34"/>
  <c r="CQ44" i="34"/>
  <c r="CX44" i="34"/>
  <c r="DS44" i="34"/>
  <c r="DZ44" i="34"/>
  <c r="EG44" i="34"/>
  <c r="EN44" i="34"/>
  <c r="EU44" i="34"/>
  <c r="FI44" i="34"/>
  <c r="A45" i="34"/>
  <c r="D45" i="34"/>
  <c r="H45" i="34"/>
  <c r="K45" i="34"/>
  <c r="O45" i="34"/>
  <c r="R45" i="34"/>
  <c r="V45" i="34"/>
  <c r="Y45" i="34"/>
  <c r="AC45" i="34"/>
  <c r="AJ45" i="34"/>
  <c r="AM45" i="34"/>
  <c r="AQ45" i="34"/>
  <c r="AT45" i="34"/>
  <c r="AX45" i="34"/>
  <c r="BA45" i="34"/>
  <c r="BE45" i="34"/>
  <c r="BH45" i="34"/>
  <c r="BL45" i="34"/>
  <c r="BS45" i="34"/>
  <c r="BV45" i="34"/>
  <c r="BZ45" i="34"/>
  <c r="CC45" i="34"/>
  <c r="CG45" i="34"/>
  <c r="CN45" i="34"/>
  <c r="CQ45" i="34"/>
  <c r="CU45" i="34"/>
  <c r="CX45" i="34"/>
  <c r="DB45" i="34"/>
  <c r="DI45" i="34"/>
  <c r="DL45" i="34"/>
  <c r="DP45" i="34"/>
  <c r="DS45" i="34"/>
  <c r="DW45" i="34"/>
  <c r="ED45" i="34"/>
  <c r="EG45" i="34"/>
  <c r="EK45" i="34"/>
  <c r="EN45" i="34"/>
  <c r="ER45" i="34"/>
  <c r="EU45" i="34"/>
  <c r="EY45" i="34"/>
  <c r="FB45" i="34"/>
  <c r="FF45" i="34"/>
  <c r="FI45" i="34"/>
  <c r="D46" i="34"/>
  <c r="R46" i="34"/>
  <c r="Y46" i="34"/>
  <c r="AF46" i="34"/>
  <c r="AM46" i="34"/>
  <c r="AT46" i="34"/>
  <c r="BH46" i="34"/>
  <c r="BV46" i="34"/>
  <c r="CC46" i="34"/>
  <c r="CQ46" i="34"/>
  <c r="CX46" i="34"/>
  <c r="DL46" i="34"/>
  <c r="DS46" i="34"/>
  <c r="DZ46" i="34"/>
  <c r="EG46" i="34"/>
  <c r="EN46" i="34"/>
  <c r="EU46" i="34"/>
  <c r="FI46" i="34"/>
  <c r="D47" i="34"/>
  <c r="R47" i="34"/>
  <c r="Y47" i="34"/>
  <c r="AF47" i="34"/>
  <c r="BA47" i="34"/>
  <c r="BH47" i="34"/>
  <c r="BV47" i="34"/>
  <c r="CC47" i="34"/>
  <c r="CX47" i="34"/>
  <c r="DL47" i="34"/>
  <c r="DS47" i="34"/>
  <c r="DZ47" i="34"/>
  <c r="EG47" i="34"/>
  <c r="EN47" i="34"/>
  <c r="FI47" i="34"/>
  <c r="D48" i="34"/>
  <c r="R48" i="34"/>
  <c r="Y48" i="34"/>
  <c r="AF48" i="34"/>
  <c r="AM48" i="34"/>
  <c r="AT48" i="34"/>
  <c r="BA48" i="34"/>
  <c r="BH48" i="34"/>
  <c r="CC48" i="34"/>
  <c r="CX48" i="34"/>
  <c r="DL48" i="34"/>
  <c r="DS48" i="34"/>
  <c r="EG48" i="34"/>
  <c r="EU48" i="34"/>
  <c r="FB48" i="34"/>
  <c r="FI48" i="34"/>
  <c r="D49" i="34"/>
  <c r="AF49" i="34"/>
  <c r="AM49" i="34"/>
  <c r="AT49" i="34"/>
  <c r="BA49" i="34"/>
  <c r="BH49" i="34"/>
  <c r="CC49" i="34"/>
  <c r="CQ49" i="34"/>
  <c r="CX49" i="34"/>
  <c r="DS49" i="34"/>
  <c r="EG49" i="34"/>
  <c r="EN49" i="34"/>
  <c r="FI49" i="34"/>
  <c r="D50" i="34"/>
  <c r="R50" i="34"/>
  <c r="Y50" i="34"/>
  <c r="AF50" i="34"/>
  <c r="AM50" i="34"/>
  <c r="BH50" i="34"/>
  <c r="CC50" i="34"/>
  <c r="CJ50" i="34"/>
  <c r="CX50" i="34"/>
  <c r="DS50" i="34"/>
  <c r="EG50" i="34"/>
  <c r="EN50" i="34"/>
  <c r="EU50" i="34"/>
  <c r="FB50" i="34"/>
  <c r="D51" i="34"/>
  <c r="R51" i="34"/>
  <c r="AF51" i="34"/>
  <c r="AM51" i="34"/>
  <c r="AT51" i="34"/>
  <c r="BH51" i="34"/>
  <c r="BV51" i="34"/>
  <c r="CQ51" i="34"/>
  <c r="CX51" i="34"/>
  <c r="DL51" i="34"/>
  <c r="DZ51" i="34"/>
  <c r="EG51" i="34"/>
  <c r="EU51" i="34"/>
  <c r="FB51" i="34"/>
  <c r="FI51" i="34"/>
  <c r="R52" i="34"/>
  <c r="Y52" i="34"/>
  <c r="AF52" i="34"/>
  <c r="AT52" i="34"/>
  <c r="BH52" i="34"/>
  <c r="BV52" i="34"/>
  <c r="CC52" i="34"/>
  <c r="CQ52" i="34"/>
  <c r="CX52" i="34"/>
  <c r="DL52" i="34"/>
  <c r="DS52" i="34"/>
  <c r="DZ52" i="34"/>
  <c r="EG52" i="34"/>
  <c r="EN52" i="34"/>
  <c r="EU52" i="34"/>
  <c r="FB52" i="34"/>
  <c r="FI52" i="34"/>
  <c r="D53" i="34"/>
  <c r="R53" i="34"/>
  <c r="Y53" i="34"/>
  <c r="AF53" i="34"/>
  <c r="AM53" i="34"/>
  <c r="AT53" i="34"/>
  <c r="BA53" i="34"/>
  <c r="BH53" i="34"/>
  <c r="BV53" i="34"/>
  <c r="CQ53" i="34"/>
  <c r="CX53" i="34"/>
  <c r="DL53" i="34"/>
  <c r="DS53" i="34"/>
  <c r="DZ53" i="34"/>
  <c r="EG53" i="34"/>
  <c r="EN53" i="34"/>
  <c r="FB53" i="34"/>
  <c r="FI53" i="34"/>
  <c r="D54" i="34"/>
  <c r="R54" i="34"/>
  <c r="Y54" i="34"/>
  <c r="AF54" i="34"/>
  <c r="AT54" i="34"/>
  <c r="BA54" i="34"/>
  <c r="BH54" i="34"/>
  <c r="BO54" i="34"/>
  <c r="BV54" i="34"/>
  <c r="CQ54" i="34"/>
  <c r="CX54" i="34"/>
  <c r="DL54" i="34"/>
  <c r="DS54" i="34"/>
  <c r="DZ54" i="34"/>
  <c r="EN54" i="34"/>
  <c r="EU54" i="34"/>
  <c r="FB54" i="34"/>
  <c r="D55" i="34"/>
  <c r="R55" i="34"/>
  <c r="Y55" i="34"/>
  <c r="AF55" i="34"/>
  <c r="AM55" i="34"/>
  <c r="AT55" i="34"/>
  <c r="BA55" i="34"/>
  <c r="BH55" i="34"/>
  <c r="BV55" i="34"/>
  <c r="CC55" i="34"/>
  <c r="CQ55" i="34"/>
  <c r="CX55" i="34"/>
  <c r="DS55" i="34"/>
  <c r="DZ55" i="34"/>
  <c r="FB55" i="34"/>
  <c r="FI55" i="34"/>
  <c r="R56" i="34"/>
  <c r="AT56" i="34"/>
  <c r="BA56" i="34"/>
  <c r="BH56" i="34"/>
  <c r="BV56" i="34"/>
  <c r="CC56" i="34"/>
  <c r="CJ56" i="34"/>
  <c r="CQ56" i="34"/>
  <c r="DL56" i="34"/>
  <c r="DS56" i="34"/>
  <c r="DZ56" i="34"/>
  <c r="EG56" i="34"/>
  <c r="EN56" i="34"/>
  <c r="FI56" i="34"/>
  <c r="D57" i="34"/>
  <c r="G57" i="34" s="1"/>
  <c r="K57" i="34"/>
  <c r="N57" i="34" s="1"/>
  <c r="R57" i="34"/>
  <c r="U57" i="34" s="1"/>
  <c r="Y57" i="34"/>
  <c r="AB57" i="34" s="1"/>
  <c r="AF57" i="34"/>
  <c r="AI57" i="34" s="1"/>
  <c r="AM57" i="34"/>
  <c r="AP57" i="34" s="1"/>
  <c r="AT57" i="34"/>
  <c r="AW57" i="34" s="1"/>
  <c r="BA57" i="34"/>
  <c r="BD57" i="34"/>
  <c r="BH57" i="34"/>
  <c r="BK57" i="34" s="1"/>
  <c r="BO57" i="34"/>
  <c r="BR57" i="34" s="1"/>
  <c r="BV57" i="34"/>
  <c r="BY57" i="34" s="1"/>
  <c r="CC57" i="34"/>
  <c r="CF57" i="34"/>
  <c r="CJ57" i="34"/>
  <c r="CM57" i="34" s="1"/>
  <c r="CQ57" i="34"/>
  <c r="CT57" i="34"/>
  <c r="CX57" i="34"/>
  <c r="DA57" i="34" s="1"/>
  <c r="DE57" i="34"/>
  <c r="DH57" i="34" s="1"/>
  <c r="DL57" i="34"/>
  <c r="DO57" i="34"/>
  <c r="DS57" i="34"/>
  <c r="DV57" i="34"/>
  <c r="DZ57" i="34"/>
  <c r="EC57" i="34" s="1"/>
  <c r="EG57" i="34"/>
  <c r="EJ57" i="34" s="1"/>
  <c r="EN57" i="34"/>
  <c r="EQ57" i="34" s="1"/>
  <c r="EU57" i="34"/>
  <c r="EX57" i="34" s="1"/>
  <c r="FB57" i="34"/>
  <c r="FE57" i="34" s="1"/>
  <c r="FI57" i="34"/>
  <c r="FL57" i="34" s="1"/>
  <c r="D6" i="1"/>
  <c r="I6" i="1"/>
  <c r="K6" i="1"/>
  <c r="P6" i="1"/>
  <c r="R6" i="1"/>
  <c r="W6" i="1"/>
  <c r="Y6" i="1"/>
  <c r="AD6" i="1"/>
  <c r="AF6" i="1"/>
  <c r="AK6" i="1"/>
  <c r="AM6" i="1"/>
  <c r="AR6" i="1"/>
  <c r="AT6" i="1"/>
  <c r="AY6" i="1"/>
  <c r="BA6" i="1"/>
  <c r="BF6" i="1"/>
  <c r="BH6" i="1"/>
  <c r="BM6" i="1"/>
  <c r="BO6" i="1"/>
  <c r="BT6" i="1"/>
  <c r="BV6" i="1"/>
  <c r="CA6" i="1"/>
  <c r="CC6" i="1"/>
  <c r="AM7" i="1"/>
  <c r="AT7" i="1"/>
  <c r="BA7" i="1"/>
  <c r="BH7" i="1"/>
  <c r="Y8" i="1"/>
  <c r="AM8" i="1"/>
  <c r="AT8" i="1"/>
  <c r="BA8" i="1"/>
  <c r="BH8" i="1"/>
  <c r="R9" i="1"/>
  <c r="AM9" i="1"/>
  <c r="AT9" i="1"/>
  <c r="BO9" i="1"/>
  <c r="BV9" i="1"/>
  <c r="R10" i="1"/>
  <c r="AM10" i="1"/>
  <c r="BH10" i="1"/>
  <c r="BO10" i="1"/>
  <c r="D12" i="1"/>
  <c r="K12" i="1"/>
  <c r="R12" i="1"/>
  <c r="Y12" i="1"/>
  <c r="AF12" i="1"/>
  <c r="AM12" i="1"/>
  <c r="AT12" i="1"/>
  <c r="BA12" i="1"/>
  <c r="BH12" i="1"/>
  <c r="BO12" i="1"/>
  <c r="BV12" i="1"/>
  <c r="CC12" i="1"/>
  <c r="B16" i="1"/>
  <c r="D16" i="1"/>
  <c r="I16" i="1"/>
  <c r="K16" i="1"/>
  <c r="P16" i="1"/>
  <c r="R16" i="1"/>
  <c r="W16" i="1"/>
  <c r="Y16" i="1"/>
  <c r="AD16" i="1"/>
  <c r="AF16" i="1"/>
  <c r="AK16" i="1"/>
  <c r="AM16" i="1"/>
  <c r="AR16" i="1"/>
  <c r="AT16" i="1"/>
  <c r="AY16" i="1"/>
  <c r="BA16" i="1"/>
  <c r="BF16" i="1"/>
  <c r="BH16" i="1"/>
  <c r="BM16" i="1"/>
  <c r="BO16" i="1"/>
  <c r="BT16" i="1"/>
  <c r="BV16" i="1"/>
  <c r="CA16" i="1"/>
  <c r="CC16" i="1"/>
  <c r="K17" i="1"/>
  <c r="AF17" i="1"/>
  <c r="BH17" i="1"/>
  <c r="BO17" i="1"/>
  <c r="CC17" i="1"/>
  <c r="Y18" i="1"/>
  <c r="AF18" i="1"/>
  <c r="BH18" i="1"/>
  <c r="BO18" i="1"/>
  <c r="D19" i="1"/>
  <c r="K19" i="1"/>
  <c r="AF19" i="1"/>
  <c r="BA19" i="1"/>
  <c r="BH19" i="1"/>
  <c r="BO19" i="1"/>
  <c r="D20" i="1"/>
  <c r="K20" i="1"/>
  <c r="R20" i="1"/>
  <c r="AF20" i="1"/>
  <c r="AT20" i="1"/>
  <c r="BO20" i="1"/>
  <c r="BV20" i="1"/>
  <c r="CC20" i="1"/>
  <c r="D22" i="1"/>
  <c r="K22" i="1"/>
  <c r="R22" i="1"/>
  <c r="Y22" i="1"/>
  <c r="AF22" i="1"/>
  <c r="AM22" i="1"/>
  <c r="AT22" i="1"/>
  <c r="BA22" i="1"/>
  <c r="BH22" i="1"/>
  <c r="BO22" i="1"/>
  <c r="BV22" i="1"/>
  <c r="CC22" i="1"/>
  <c r="B26" i="1"/>
  <c r="D26" i="1"/>
  <c r="I26" i="1"/>
  <c r="K26" i="1"/>
  <c r="P26" i="1"/>
  <c r="R26" i="1"/>
  <c r="W26" i="1"/>
  <c r="Y26" i="1"/>
  <c r="AD26" i="1"/>
  <c r="AF26" i="1"/>
  <c r="AK26" i="1"/>
  <c r="AM26" i="1"/>
  <c r="AR26" i="1"/>
  <c r="AT26" i="1"/>
  <c r="AY26" i="1"/>
  <c r="BA26" i="1"/>
  <c r="BF26" i="1"/>
  <c r="BH26" i="1"/>
  <c r="BM26" i="1"/>
  <c r="BO26" i="1"/>
  <c r="BT26" i="1"/>
  <c r="BV26" i="1"/>
  <c r="CA26" i="1"/>
  <c r="CC26" i="1"/>
  <c r="R27" i="1"/>
  <c r="AF27" i="1"/>
  <c r="AM27" i="1"/>
  <c r="BA27" i="1"/>
  <c r="BH27" i="1"/>
  <c r="D28" i="1"/>
  <c r="K28" i="1"/>
  <c r="AF28" i="1"/>
  <c r="AM28" i="1"/>
  <c r="AT28" i="1"/>
  <c r="BA28" i="1"/>
  <c r="BH28" i="1"/>
  <c r="BO28" i="1"/>
  <c r="K29" i="1"/>
  <c r="R29" i="1"/>
  <c r="AF29" i="1"/>
  <c r="BA29" i="1"/>
  <c r="BH29" i="1"/>
  <c r="D30" i="1"/>
  <c r="K30" i="1"/>
  <c r="Y30" i="1"/>
  <c r="AF30" i="1"/>
  <c r="AM30" i="1"/>
  <c r="AT30" i="1"/>
  <c r="BA30" i="1"/>
  <c r="BH30" i="1"/>
  <c r="CC30" i="1"/>
  <c r="D32" i="1"/>
  <c r="K32" i="1"/>
  <c r="R32" i="1"/>
  <c r="Y32" i="1"/>
  <c r="AF32" i="1"/>
  <c r="AM32" i="1"/>
  <c r="AT32" i="1"/>
  <c r="BA32" i="1"/>
  <c r="BH32" i="1"/>
  <c r="BO32" i="1"/>
  <c r="BV32" i="1"/>
  <c r="CC32" i="1"/>
  <c r="B36" i="1"/>
  <c r="D36" i="1"/>
  <c r="I36" i="1"/>
  <c r="K36" i="1"/>
  <c r="P36" i="1"/>
  <c r="R36" i="1"/>
  <c r="W36" i="1"/>
  <c r="Y36" i="1"/>
  <c r="AD36" i="1"/>
  <c r="AF36" i="1"/>
  <c r="AK36" i="1"/>
  <c r="AM36" i="1"/>
  <c r="AR36" i="1"/>
  <c r="AT36" i="1"/>
  <c r="AY36" i="1"/>
  <c r="BA36" i="1"/>
  <c r="BF36" i="1"/>
  <c r="BH36" i="1"/>
  <c r="BM36" i="1"/>
  <c r="BO36" i="1"/>
  <c r="BT36" i="1"/>
  <c r="BV36" i="1"/>
  <c r="CA36" i="1"/>
  <c r="CC36" i="1"/>
  <c r="D37" i="1"/>
  <c r="R37" i="1"/>
  <c r="AF37" i="1"/>
  <c r="AT37" i="1"/>
  <c r="BA37" i="1"/>
  <c r="BH37" i="1"/>
  <c r="BV37" i="1"/>
  <c r="CC37" i="1"/>
  <c r="D38" i="1"/>
  <c r="R38" i="1"/>
  <c r="Y38" i="1"/>
  <c r="AF38" i="1"/>
  <c r="AT38" i="1"/>
  <c r="BA38" i="1"/>
  <c r="BH38" i="1"/>
  <c r="BV38" i="1"/>
  <c r="CC38" i="1"/>
  <c r="D39" i="1"/>
  <c r="R39" i="1"/>
  <c r="Y39" i="1"/>
  <c r="AM39" i="1"/>
  <c r="AT39" i="1"/>
  <c r="BA39" i="1"/>
  <c r="BH39" i="1"/>
  <c r="BV39" i="1"/>
  <c r="CC39" i="1"/>
  <c r="D40" i="1"/>
  <c r="R40" i="1"/>
  <c r="Y40" i="1"/>
  <c r="AM40" i="1"/>
  <c r="AT40" i="1"/>
  <c r="BA40" i="1"/>
  <c r="BH40" i="1"/>
  <c r="BO40" i="1"/>
  <c r="BV40" i="1"/>
  <c r="D42" i="1"/>
  <c r="K42" i="1"/>
  <c r="R42" i="1"/>
  <c r="Y42" i="1"/>
  <c r="AF42" i="1"/>
  <c r="AM42" i="1"/>
  <c r="AT42" i="1"/>
  <c r="BA42" i="1"/>
  <c r="BH42" i="1"/>
  <c r="BO42" i="1"/>
  <c r="BV42" i="1"/>
  <c r="CC42" i="1"/>
  <c r="B46" i="1"/>
  <c r="D46" i="1"/>
  <c r="I46" i="1"/>
  <c r="K46" i="1"/>
  <c r="P46" i="1"/>
  <c r="R46" i="1"/>
  <c r="W46" i="1"/>
  <c r="Y46" i="1"/>
  <c r="AD46" i="1"/>
  <c r="AF46" i="1"/>
  <c r="AK46" i="1"/>
  <c r="AM46" i="1"/>
  <c r="AR46" i="1"/>
  <c r="AT46" i="1"/>
  <c r="AY46" i="1"/>
  <c r="BA46" i="1"/>
  <c r="BF46" i="1"/>
  <c r="BH46" i="1"/>
  <c r="BM46" i="1"/>
  <c r="BO46" i="1"/>
  <c r="BT46" i="1"/>
  <c r="BV46" i="1"/>
  <c r="CA46" i="1"/>
  <c r="CC46" i="1"/>
  <c r="K47" i="1"/>
  <c r="AF47" i="1"/>
  <c r="AM47" i="1"/>
  <c r="BA47" i="1"/>
  <c r="BH47" i="1"/>
  <c r="BO47" i="1"/>
  <c r="K48" i="1"/>
  <c r="AF48" i="1"/>
  <c r="AM48" i="1"/>
  <c r="BA48" i="1"/>
  <c r="BO48" i="1"/>
  <c r="D49" i="1"/>
  <c r="K49" i="1"/>
  <c r="AF49" i="1"/>
  <c r="AM49" i="1"/>
  <c r="BH49" i="1"/>
  <c r="BO49" i="1"/>
  <c r="K50" i="1"/>
  <c r="AF50" i="1"/>
  <c r="AM50" i="1"/>
  <c r="BH50" i="1"/>
  <c r="BO50" i="1"/>
  <c r="CC50" i="1"/>
  <c r="D52" i="1"/>
  <c r="K52" i="1"/>
  <c r="R52" i="1"/>
  <c r="Y52" i="1"/>
  <c r="AF52" i="1"/>
  <c r="AM52" i="1"/>
  <c r="AT52" i="1"/>
  <c r="BA52" i="1"/>
  <c r="BH52" i="1"/>
  <c r="BO52" i="1"/>
  <c r="BV52" i="1"/>
  <c r="CC52" i="1"/>
  <c r="D57" i="1"/>
  <c r="K57" i="1"/>
  <c r="R57" i="1"/>
  <c r="Y57" i="1"/>
  <c r="AF57" i="1"/>
  <c r="AM57" i="1"/>
  <c r="AT57" i="1"/>
  <c r="BA57" i="1"/>
  <c r="BH57" i="1"/>
  <c r="BO57" i="1"/>
  <c r="BV57" i="1"/>
  <c r="CC57" i="1"/>
  <c r="B58" i="1"/>
  <c r="D58" i="1"/>
  <c r="I58" i="1"/>
  <c r="K58" i="1"/>
  <c r="P58" i="1"/>
  <c r="R58" i="1"/>
  <c r="W58" i="1"/>
  <c r="Y58" i="1"/>
  <c r="AD58" i="1"/>
  <c r="AF58" i="1"/>
  <c r="AK58" i="1"/>
  <c r="AM58" i="1"/>
  <c r="AR58" i="1"/>
  <c r="AT58" i="1"/>
  <c r="AY58" i="1"/>
  <c r="BA58" i="1"/>
  <c r="BF58" i="1"/>
  <c r="BH58" i="1"/>
  <c r="BM58" i="1"/>
  <c r="BO58" i="1"/>
  <c r="BT58" i="1"/>
  <c r="BV58" i="1"/>
  <c r="CA58" i="1"/>
  <c r="CC58" i="1"/>
  <c r="D59" i="1"/>
  <c r="Y59" i="1"/>
  <c r="AT59" i="1"/>
  <c r="BH59" i="1"/>
  <c r="D60" i="1"/>
  <c r="R60" i="1"/>
  <c r="Y60" i="1"/>
  <c r="AT60" i="1"/>
  <c r="BH60" i="1"/>
  <c r="BV60" i="1"/>
  <c r="CC60" i="1"/>
  <c r="D61" i="1"/>
  <c r="R61" i="1"/>
  <c r="AM61" i="1"/>
  <c r="AT61" i="1"/>
  <c r="BH61" i="1"/>
  <c r="CC61" i="1"/>
  <c r="K62" i="1"/>
  <c r="Y62" i="1"/>
  <c r="AF62" i="1"/>
  <c r="AM62" i="1"/>
  <c r="AT62" i="1"/>
  <c r="BH62" i="1"/>
  <c r="BO62" i="1"/>
  <c r="BV62" i="1"/>
  <c r="CC62" i="1"/>
  <c r="D64" i="1"/>
  <c r="K64" i="1"/>
  <c r="R64" i="1"/>
  <c r="Y64" i="1"/>
  <c r="AF64" i="1"/>
  <c r="AM64" i="1"/>
  <c r="AT64" i="1"/>
  <c r="BA64" i="1"/>
  <c r="BH64" i="1"/>
  <c r="BO64" i="1"/>
  <c r="BV64" i="1"/>
  <c r="CC64" i="1"/>
  <c r="B68" i="1"/>
  <c r="D68" i="1"/>
  <c r="I68" i="1"/>
  <c r="K68" i="1"/>
  <c r="P68" i="1"/>
  <c r="R68" i="1"/>
  <c r="W68" i="1"/>
  <c r="Y68" i="1"/>
  <c r="AD68" i="1"/>
  <c r="AF68" i="1"/>
  <c r="AK68" i="1"/>
  <c r="AM68" i="1"/>
  <c r="AR68" i="1"/>
  <c r="AT68" i="1"/>
  <c r="AY68" i="1"/>
  <c r="BA68" i="1"/>
  <c r="BF68" i="1"/>
  <c r="BH68" i="1"/>
  <c r="BM68" i="1"/>
  <c r="BO68" i="1"/>
  <c r="BT68" i="1"/>
  <c r="BV68" i="1"/>
  <c r="CA68" i="1"/>
  <c r="CC68" i="1"/>
  <c r="K69" i="1"/>
  <c r="AF69" i="1"/>
  <c r="BA69" i="1"/>
  <c r="BO69" i="1"/>
  <c r="D70" i="1"/>
  <c r="K70" i="1"/>
  <c r="AF70" i="1"/>
  <c r="AM70" i="1"/>
  <c r="BA70" i="1"/>
  <c r="D71" i="1"/>
  <c r="K71" i="1"/>
  <c r="AF71" i="1"/>
  <c r="AT71" i="1"/>
  <c r="BA71" i="1"/>
  <c r="BO71" i="1"/>
  <c r="K72" i="1"/>
  <c r="AF72" i="1"/>
  <c r="AM72" i="1"/>
  <c r="AT72" i="1"/>
  <c r="BO72" i="1"/>
  <c r="CC72" i="1"/>
  <c r="D74" i="1"/>
  <c r="K74" i="1"/>
  <c r="R74" i="1"/>
  <c r="Y74" i="1"/>
  <c r="AF74" i="1"/>
  <c r="AM74" i="1"/>
  <c r="AT74" i="1"/>
  <c r="BA74" i="1"/>
  <c r="BH74" i="1"/>
  <c r="BO74" i="1"/>
  <c r="BV74" i="1"/>
  <c r="CC74" i="1"/>
  <c r="B78" i="1"/>
  <c r="D78" i="1"/>
  <c r="I78" i="1"/>
  <c r="K78" i="1"/>
  <c r="P78" i="1"/>
  <c r="R78" i="1"/>
  <c r="W78" i="1"/>
  <c r="Y78" i="1"/>
  <c r="AD78" i="1"/>
  <c r="AF78" i="1"/>
  <c r="AK78" i="1"/>
  <c r="AM78" i="1"/>
  <c r="AR78" i="1"/>
  <c r="AT78" i="1"/>
  <c r="AY78" i="1"/>
  <c r="BA78" i="1"/>
  <c r="BF78" i="1"/>
  <c r="BH78" i="1"/>
  <c r="BM78" i="1"/>
  <c r="BO78" i="1"/>
  <c r="BT78" i="1"/>
  <c r="BV78" i="1"/>
  <c r="CA78" i="1"/>
  <c r="CC78" i="1"/>
  <c r="D79" i="1"/>
  <c r="R79" i="1"/>
  <c r="Y79" i="1"/>
  <c r="BA79" i="1"/>
  <c r="BH79" i="1"/>
  <c r="BV79" i="1"/>
  <c r="CC79" i="1"/>
  <c r="D80" i="1"/>
  <c r="R80" i="1"/>
  <c r="Y80" i="1"/>
  <c r="BA80" i="1"/>
  <c r="BH80" i="1"/>
  <c r="BV80" i="1"/>
  <c r="CC80" i="1"/>
  <c r="Y81" i="1"/>
  <c r="AM81" i="1"/>
  <c r="BA81" i="1"/>
  <c r="BH81" i="1"/>
  <c r="BV81" i="1"/>
  <c r="D82" i="1"/>
  <c r="K82" i="1"/>
  <c r="R82" i="1"/>
  <c r="Y82" i="1"/>
  <c r="AF82" i="1"/>
  <c r="AM82" i="1"/>
  <c r="BA82" i="1"/>
  <c r="BH82" i="1"/>
  <c r="BO82" i="1"/>
  <c r="BV82" i="1"/>
  <c r="CC82" i="1"/>
  <c r="D84" i="1"/>
  <c r="K84" i="1"/>
  <c r="R84" i="1"/>
  <c r="Y84" i="1"/>
  <c r="AF84" i="1"/>
  <c r="AM84" i="1"/>
  <c r="AT84" i="1"/>
  <c r="BA84" i="1"/>
  <c r="BH84" i="1"/>
  <c r="BO84" i="1"/>
  <c r="BV84" i="1"/>
  <c r="CC84" i="1"/>
  <c r="B88" i="1"/>
  <c r="D88" i="1"/>
  <c r="I88" i="1"/>
  <c r="K88" i="1"/>
  <c r="P88" i="1"/>
  <c r="R88" i="1"/>
  <c r="W88" i="1"/>
  <c r="Y88" i="1"/>
  <c r="AD88" i="1"/>
  <c r="AF88" i="1"/>
  <c r="AK88" i="1"/>
  <c r="AM88" i="1"/>
  <c r="AR88" i="1"/>
  <c r="AT88" i="1"/>
  <c r="AY88" i="1"/>
  <c r="BA88" i="1"/>
  <c r="BF88" i="1"/>
  <c r="BH88" i="1"/>
  <c r="BM88" i="1"/>
  <c r="BO88" i="1"/>
  <c r="BT88" i="1"/>
  <c r="BV88" i="1"/>
  <c r="CA88" i="1"/>
  <c r="CC88" i="1"/>
  <c r="D89" i="1"/>
  <c r="K89" i="1"/>
  <c r="AF89" i="1"/>
  <c r="AM89" i="1"/>
  <c r="BA89" i="1"/>
  <c r="BO89" i="1"/>
  <c r="D90" i="1"/>
  <c r="K90" i="1"/>
  <c r="AF90" i="1"/>
  <c r="AM90" i="1"/>
  <c r="BA90" i="1"/>
  <c r="BO90" i="1"/>
  <c r="K91" i="1"/>
  <c r="Y91" i="1"/>
  <c r="AF91" i="1"/>
  <c r="AT91" i="1"/>
  <c r="BO91" i="1"/>
  <c r="CC91" i="1"/>
  <c r="D92" i="1"/>
  <c r="K92" i="1"/>
  <c r="Y92" i="1"/>
  <c r="AF92" i="1"/>
  <c r="AT92" i="1"/>
  <c r="BA92" i="1"/>
  <c r="CC92" i="1"/>
  <c r="D94" i="1"/>
  <c r="K94" i="1"/>
  <c r="R94" i="1"/>
  <c r="Y94" i="1"/>
  <c r="AF94" i="1"/>
  <c r="AM94" i="1"/>
  <c r="AT94" i="1"/>
  <c r="BA94" i="1"/>
  <c r="BH94" i="1"/>
  <c r="BO94" i="1"/>
  <c r="BV94" i="1"/>
  <c r="CC94" i="1"/>
  <c r="B98" i="1"/>
  <c r="D98" i="1"/>
  <c r="I98" i="1"/>
  <c r="K98" i="1"/>
  <c r="P98" i="1"/>
  <c r="R98" i="1"/>
  <c r="W98" i="1"/>
  <c r="Y98" i="1"/>
  <c r="AD98" i="1"/>
  <c r="AF98" i="1"/>
  <c r="AK98" i="1"/>
  <c r="AM98" i="1"/>
  <c r="AR98" i="1"/>
  <c r="AT98" i="1"/>
  <c r="AY98" i="1"/>
  <c r="BA98" i="1"/>
  <c r="BF98" i="1"/>
  <c r="BH98" i="1"/>
  <c r="BM98" i="1"/>
  <c r="BO98" i="1"/>
  <c r="BT98" i="1"/>
  <c r="BV98" i="1"/>
  <c r="CA98" i="1"/>
  <c r="CC98" i="1"/>
  <c r="D99" i="1"/>
  <c r="R99" i="1"/>
  <c r="Y99" i="1"/>
  <c r="BA99" i="1"/>
  <c r="BH99" i="1"/>
  <c r="BV99" i="1"/>
  <c r="CC99" i="1"/>
  <c r="D100" i="1"/>
  <c r="R100" i="1"/>
  <c r="Y100" i="1"/>
  <c r="BA100" i="1"/>
  <c r="BH100" i="1"/>
  <c r="BV100" i="1"/>
  <c r="CC100" i="1"/>
  <c r="D101" i="1"/>
  <c r="R101" i="1"/>
  <c r="Y101" i="1"/>
  <c r="AF101" i="1"/>
  <c r="BA101" i="1"/>
  <c r="BH101" i="1"/>
  <c r="BV101" i="1"/>
  <c r="CC101" i="1"/>
  <c r="D102" i="1"/>
  <c r="K102" i="1"/>
  <c r="R102" i="1"/>
  <c r="Y102" i="1"/>
  <c r="AF102" i="1"/>
  <c r="AM102" i="1"/>
  <c r="BA102" i="1"/>
  <c r="BH102" i="1"/>
  <c r="BV102" i="1"/>
  <c r="CC102" i="1"/>
  <c r="D104" i="1"/>
  <c r="K104" i="1"/>
  <c r="R104" i="1"/>
  <c r="Y104" i="1"/>
  <c r="AF104" i="1"/>
  <c r="AM104" i="1"/>
  <c r="AT104" i="1"/>
  <c r="BA104" i="1"/>
  <c r="BH104" i="1"/>
  <c r="BO104" i="1"/>
  <c r="BV104" i="1"/>
  <c r="CC104" i="1"/>
  <c r="F23" i="24"/>
  <c r="F44" i="24" s="1"/>
  <c r="F39" i="24"/>
  <c r="F48" i="24"/>
  <c r="G6" i="22"/>
  <c r="G8" i="22"/>
  <c r="G10" i="22"/>
  <c r="G12" i="22"/>
  <c r="G14" i="22"/>
  <c r="G16" i="22"/>
  <c r="G18" i="22"/>
  <c r="G20" i="22"/>
  <c r="G22" i="22"/>
  <c r="G24" i="22"/>
  <c r="G26" i="22"/>
  <c r="G28" i="22"/>
  <c r="G30" i="22"/>
  <c r="G32" i="22"/>
  <c r="G34" i="22"/>
  <c r="G36" i="22"/>
  <c r="G38" i="22"/>
  <c r="G40" i="22"/>
  <c r="G42" i="22"/>
  <c r="G44" i="22"/>
  <c r="G46" i="22"/>
  <c r="G48" i="22"/>
  <c r="E54" i="22"/>
  <c r="F54" i="22" s="1"/>
  <c r="D18" i="18" l="1"/>
  <c r="E51" i="18" s="1"/>
  <c r="E25" i="12" s="1"/>
  <c r="BA91" i="1"/>
  <c r="R59" i="1"/>
  <c r="Y50" i="1"/>
  <c r="AM29" i="1"/>
  <c r="FI50" i="34"/>
  <c r="CQ48" i="34"/>
  <c r="BA46" i="34"/>
  <c r="BO43" i="34"/>
  <c r="EN36" i="34"/>
  <c r="CQ25" i="34"/>
  <c r="AF15" i="34"/>
  <c r="CX13" i="34"/>
  <c r="K11" i="34"/>
  <c r="CC40" i="1"/>
  <c r="AF39" i="1"/>
  <c r="K27" i="1"/>
  <c r="BH20" i="1"/>
  <c r="BA9" i="1"/>
  <c r="DL55" i="34"/>
  <c r="BV49" i="34"/>
  <c r="DZ45" i="34"/>
  <c r="CQ30" i="34"/>
  <c r="BV28" i="34"/>
  <c r="CX26" i="34"/>
  <c r="EN24" i="34"/>
  <c r="EN17" i="34"/>
  <c r="AM71" i="1"/>
  <c r="BH48" i="1"/>
  <c r="Y56" i="34"/>
  <c r="BA51" i="34"/>
  <c r="BV50" i="34"/>
  <c r="DZ43" i="34"/>
  <c r="BV42" i="34"/>
  <c r="FB38" i="34"/>
  <c r="Y38" i="34"/>
  <c r="BA37" i="34"/>
  <c r="EG32" i="34"/>
  <c r="BV31" i="34"/>
  <c r="AM24" i="34"/>
  <c r="EN15" i="34"/>
  <c r="D9" i="34"/>
  <c r="D7" i="1"/>
  <c r="BA72" i="1"/>
  <c r="Y61" i="1"/>
  <c r="R30" i="1"/>
  <c r="R8" i="1"/>
  <c r="EU53" i="34"/>
  <c r="CC53" i="34"/>
  <c r="AM52" i="34"/>
  <c r="EN48" i="34"/>
  <c r="FB47" i="34"/>
  <c r="FI35" i="34"/>
  <c r="DE27" i="34"/>
  <c r="K27" i="34"/>
  <c r="DE18" i="34"/>
  <c r="BV7" i="34"/>
  <c r="CX6" i="34"/>
  <c r="EJ6" i="34"/>
  <c r="G20" i="34"/>
  <c r="AB24" i="34"/>
  <c r="DO42" i="34"/>
  <c r="CC59" i="1"/>
  <c r="BA49" i="1"/>
  <c r="Y37" i="1"/>
  <c r="BO30" i="1"/>
  <c r="BV7" i="1"/>
  <c r="D56" i="34"/>
  <c r="AM54" i="34"/>
  <c r="DS51" i="34"/>
  <c r="DZ49" i="34"/>
  <c r="FB46" i="34"/>
  <c r="K44" i="34"/>
  <c r="EG42" i="34"/>
  <c r="AT33" i="34"/>
  <c r="FI30" i="34"/>
  <c r="DS28" i="34"/>
  <c r="AT19" i="34"/>
  <c r="K14" i="34"/>
  <c r="CC12" i="34"/>
  <c r="DV15" i="34"/>
  <c r="BY17" i="34"/>
  <c r="CT26" i="34"/>
  <c r="D81" i="1"/>
  <c r="AM69" i="1"/>
  <c r="D62" i="1"/>
  <c r="BA50" i="1"/>
  <c r="Y17" i="1"/>
  <c r="BO8" i="1"/>
  <c r="EU56" i="34"/>
  <c r="DZ50" i="34"/>
  <c r="FB31" i="34"/>
  <c r="CJ24" i="34"/>
  <c r="D24" i="34"/>
  <c r="CJ11" i="34"/>
  <c r="FI54" i="34"/>
  <c r="AT47" i="34"/>
  <c r="BH44" i="34"/>
  <c r="R43" i="34"/>
  <c r="BA36" i="34"/>
  <c r="AT29" i="34"/>
  <c r="D7" i="34"/>
  <c r="EQ37" i="34"/>
  <c r="CQ50" i="34"/>
  <c r="AM43" i="34"/>
  <c r="BV32" i="34"/>
  <c r="Y28" i="34"/>
  <c r="DS9" i="34"/>
  <c r="BR6" i="34"/>
  <c r="BO6" i="34"/>
  <c r="AW8" i="34"/>
  <c r="AT8" i="34"/>
  <c r="CF9" i="34"/>
  <c r="CC9" i="34"/>
  <c r="EJ9" i="34"/>
  <c r="AW10" i="34"/>
  <c r="AT10" i="34"/>
  <c r="AW12" i="34"/>
  <c r="AT12" i="34"/>
  <c r="BY16" i="34"/>
  <c r="DV17" i="34"/>
  <c r="BK6" i="34"/>
  <c r="BH6" i="34"/>
  <c r="AI8" i="34"/>
  <c r="AF8" i="34"/>
  <c r="CC81" i="1"/>
  <c r="D72" i="1"/>
  <c r="DL44" i="34"/>
  <c r="EC6" i="34"/>
  <c r="DZ6" i="34"/>
  <c r="DO8" i="34"/>
  <c r="DL8" i="34"/>
  <c r="DO10" i="34"/>
  <c r="DL10" i="34"/>
  <c r="DO12" i="34"/>
  <c r="DL12" i="34"/>
  <c r="BR20" i="34"/>
  <c r="BO20" i="34"/>
  <c r="EC20" i="34"/>
  <c r="DZ20" i="34"/>
  <c r="R62" i="1"/>
  <c r="DS20" i="34"/>
  <c r="CC18" i="34"/>
  <c r="BO56" i="34"/>
  <c r="CC43" i="34"/>
  <c r="K42" i="34"/>
  <c r="BO38" i="34"/>
  <c r="EG35" i="34"/>
  <c r="BA33" i="34"/>
  <c r="AF25" i="34"/>
  <c r="EN18" i="34"/>
  <c r="DL17" i="34"/>
  <c r="D17" i="34"/>
  <c r="D13" i="34"/>
  <c r="D11" i="34"/>
  <c r="K7" i="34"/>
  <c r="CT19" i="34"/>
  <c r="CQ19" i="34"/>
  <c r="AW26" i="34"/>
  <c r="AT26" i="34"/>
  <c r="AI12" i="34"/>
  <c r="AF12" i="34"/>
  <c r="AB20" i="34"/>
  <c r="Y20" i="34"/>
  <c r="AM91" i="1"/>
  <c r="BA20" i="1"/>
  <c r="BA10" i="1"/>
  <c r="R7" i="1"/>
  <c r="DL49" i="34"/>
  <c r="BV48" i="34"/>
  <c r="AM47" i="34"/>
  <c r="FB44" i="34"/>
  <c r="EN43" i="34"/>
  <c r="AT37" i="34"/>
  <c r="EG36" i="34"/>
  <c r="AT36" i="34"/>
  <c r="FB33" i="34"/>
  <c r="AT31" i="34"/>
  <c r="AF27" i="34"/>
  <c r="CJ26" i="34"/>
  <c r="Y25" i="34"/>
  <c r="AF20" i="34"/>
  <c r="BO12" i="34"/>
  <c r="BO10" i="34"/>
  <c r="BV9" i="34"/>
  <c r="BO8" i="34"/>
  <c r="CC6" i="34"/>
  <c r="AW7" i="34"/>
  <c r="AT7" i="34"/>
  <c r="AI11" i="34"/>
  <c r="AF11" i="34"/>
  <c r="AI13" i="34"/>
  <c r="AF13" i="34"/>
  <c r="DA14" i="34"/>
  <c r="DO15" i="34"/>
  <c r="DL15" i="34"/>
  <c r="N16" i="34"/>
  <c r="DV16" i="34"/>
  <c r="DS16" i="34"/>
  <c r="AW18" i="34"/>
  <c r="AT18" i="34"/>
  <c r="DO18" i="34"/>
  <c r="CM19" i="34"/>
  <c r="CJ19" i="34"/>
  <c r="BY20" i="34"/>
  <c r="BV20" i="34"/>
  <c r="BD26" i="34"/>
  <c r="U29" i="34"/>
  <c r="R29" i="34"/>
  <c r="AI10" i="34"/>
  <c r="AF10" i="34"/>
  <c r="BR16" i="34"/>
  <c r="BO16" i="34"/>
  <c r="BD18" i="34"/>
  <c r="BA18" i="34"/>
  <c r="AF45" i="34"/>
  <c r="BO102" i="1"/>
  <c r="EN32" i="34"/>
  <c r="EG27" i="34"/>
  <c r="CC19" i="1"/>
  <c r="BH9" i="1"/>
  <c r="D52" i="34"/>
  <c r="BV59" i="1"/>
  <c r="BA52" i="34"/>
  <c r="Y51" i="34"/>
  <c r="BA42" i="34"/>
  <c r="AM37" i="34"/>
  <c r="DL36" i="34"/>
  <c r="FB34" i="34"/>
  <c r="AT34" i="34"/>
  <c r="EN33" i="34"/>
  <c r="CX31" i="34"/>
  <c r="CQ20" i="34"/>
  <c r="Y18" i="34"/>
  <c r="BK7" i="34"/>
  <c r="BH7" i="34"/>
  <c r="AW9" i="34"/>
  <c r="AT9" i="34"/>
  <c r="AW11" i="34"/>
  <c r="AT11" i="34"/>
  <c r="AW13" i="34"/>
  <c r="AT13" i="34"/>
  <c r="AB19" i="34"/>
  <c r="Y19" i="34"/>
  <c r="DH19" i="34"/>
  <c r="DE19" i="34"/>
  <c r="N20" i="34"/>
  <c r="K20" i="34"/>
  <c r="BK15" i="34"/>
  <c r="BH15" i="34"/>
  <c r="D69" i="1"/>
  <c r="BV61" i="1"/>
  <c r="AF10" i="1"/>
  <c r="CX56" i="34"/>
  <c r="EU55" i="34"/>
  <c r="K55" i="34"/>
  <c r="CC51" i="34"/>
  <c r="BA50" i="34"/>
  <c r="FB49" i="34"/>
  <c r="Y49" i="34"/>
  <c r="DZ48" i="34"/>
  <c r="CQ47" i="34"/>
  <c r="R44" i="34"/>
  <c r="EG37" i="34"/>
  <c r="EG34" i="34"/>
  <c r="CQ31" i="34"/>
  <c r="DZ30" i="34"/>
  <c r="BA30" i="34"/>
  <c r="EG28" i="34"/>
  <c r="FI26" i="34"/>
  <c r="FI25" i="34"/>
  <c r="CJ25" i="34"/>
  <c r="CQ24" i="34"/>
  <c r="CJ20" i="34"/>
  <c r="EU19" i="34"/>
  <c r="K18" i="34"/>
  <c r="BV15" i="34"/>
  <c r="EG14" i="34"/>
  <c r="CC13" i="34"/>
  <c r="CC11" i="34"/>
  <c r="CJ7" i="34"/>
  <c r="DV7" i="34"/>
  <c r="DS7" i="34"/>
  <c r="DO9" i="34"/>
  <c r="DL9" i="34"/>
  <c r="DO11" i="34"/>
  <c r="DL11" i="34"/>
  <c r="DO13" i="34"/>
  <c r="DL13" i="34"/>
  <c r="DO14" i="34"/>
  <c r="DL14" i="34"/>
  <c r="AP19" i="34"/>
  <c r="AM19" i="34"/>
  <c r="CF25" i="34"/>
  <c r="CC25" i="34"/>
  <c r="EJ26" i="34"/>
  <c r="EG26" i="34"/>
  <c r="U28" i="34"/>
  <c r="R28" i="34"/>
  <c r="CJ35" i="34"/>
  <c r="BO70" i="1"/>
  <c r="CC18" i="1"/>
  <c r="K56" i="34"/>
  <c r="K38" i="34"/>
  <c r="AM101" i="1"/>
  <c r="BO92" i="1"/>
  <c r="R81" i="1"/>
  <c r="AT27" i="1"/>
  <c r="Y20" i="1"/>
  <c r="Y10" i="1"/>
  <c r="FB56" i="34"/>
  <c r="EN55" i="34"/>
  <c r="BO53" i="34"/>
  <c r="DL50" i="34"/>
  <c r="AT50" i="34"/>
  <c r="EU49" i="34"/>
  <c r="R49" i="34"/>
  <c r="BO45" i="34"/>
  <c r="FI42" i="34"/>
  <c r="CX38" i="34"/>
  <c r="CJ32" i="34"/>
  <c r="R32" i="34"/>
  <c r="DL30" i="34"/>
  <c r="FB26" i="34"/>
  <c r="BV25" i="34"/>
  <c r="FI20" i="34"/>
  <c r="EN19" i="34"/>
  <c r="CX18" i="34"/>
  <c r="CC17" i="34"/>
  <c r="BO15" i="34"/>
  <c r="D14" i="34"/>
  <c r="BV13" i="34"/>
  <c r="D12" i="34"/>
  <c r="BV11" i="34"/>
  <c r="D10" i="34"/>
  <c r="D8" i="34"/>
  <c r="CC7" i="34"/>
  <c r="AF6" i="34"/>
  <c r="EC7" i="34"/>
  <c r="DV11" i="34"/>
  <c r="DV13" i="34"/>
  <c r="DV14" i="34"/>
  <c r="DS14" i="34"/>
  <c r="BR17" i="34"/>
  <c r="BO17" i="34"/>
  <c r="EQ20" i="34"/>
  <c r="EN20" i="34"/>
  <c r="BX53" i="1"/>
  <c r="CZ1" i="34"/>
  <c r="F53" i="1"/>
  <c r="AH53" i="1"/>
  <c r="AA53" i="1"/>
  <c r="EW1" i="34"/>
  <c r="BQ1" i="34"/>
  <c r="EI1" i="34"/>
  <c r="AO53" i="1"/>
  <c r="T53" i="1"/>
  <c r="CE53" i="1"/>
  <c r="CS1" i="34"/>
  <c r="EB1" i="34"/>
  <c r="AO1" i="34"/>
  <c r="EP1" i="34"/>
  <c r="BX1" i="34"/>
  <c r="AV1" i="34"/>
  <c r="AV53" i="1"/>
  <c r="AH1" i="34"/>
  <c r="M53" i="1"/>
  <c r="AA1" i="34"/>
  <c r="T1" i="34"/>
  <c r="BJ53" i="1"/>
  <c r="BC53" i="1"/>
  <c r="BC1" i="1"/>
  <c r="M1" i="34"/>
  <c r="FD1" i="34"/>
  <c r="CL1" i="34"/>
  <c r="AH1" i="1"/>
  <c r="BQ53" i="1"/>
  <c r="DU1" i="34"/>
  <c r="BJ1" i="34"/>
  <c r="BX1" i="1"/>
  <c r="DG1" i="34"/>
  <c r="AO1" i="1"/>
  <c r="T1" i="1"/>
  <c r="CE1" i="1"/>
  <c r="BJ1" i="1"/>
  <c r="CE1" i="34"/>
  <c r="AA1" i="1"/>
  <c r="F1" i="1"/>
  <c r="DN1" i="34"/>
  <c r="F1" i="34"/>
  <c r="FK1" i="34"/>
  <c r="BQ1" i="1"/>
  <c r="AV1" i="1"/>
  <c r="BC1" i="34"/>
  <c r="M1" i="1"/>
  <c r="C46" i="2"/>
  <c r="F46" i="2" s="1"/>
  <c r="F53" i="2" s="1"/>
  <c r="E11" i="12" s="1"/>
  <c r="F42" i="33"/>
  <c r="E29" i="12" s="1"/>
  <c r="BI38" i="34"/>
  <c r="BI34" i="34"/>
  <c r="BI30" i="34"/>
  <c r="BI37" i="34"/>
  <c r="BI33" i="34"/>
  <c r="BI29" i="34"/>
  <c r="DF36" i="34"/>
  <c r="DF32" i="34"/>
  <c r="DF28" i="34"/>
  <c r="DF35" i="34"/>
  <c r="DF31" i="34"/>
  <c r="DF38" i="34"/>
  <c r="EV34" i="34"/>
  <c r="EV30" i="34"/>
  <c r="EV27" i="34"/>
  <c r="EV26" i="34"/>
  <c r="EV25" i="34"/>
  <c r="EV24" i="34"/>
  <c r="EV37" i="34"/>
  <c r="EV33" i="34"/>
  <c r="EV29" i="34"/>
  <c r="EV38" i="34"/>
  <c r="BI16" i="34"/>
  <c r="BI17" i="34"/>
  <c r="BI18" i="34"/>
  <c r="EA19" i="34"/>
  <c r="EA18" i="34"/>
  <c r="AN20" i="1"/>
  <c r="AN19" i="1"/>
  <c r="AN18" i="1"/>
  <c r="AN17" i="1"/>
  <c r="EV18" i="34"/>
  <c r="EV32" i="34"/>
  <c r="EV36" i="34"/>
  <c r="DT38" i="34"/>
  <c r="DT34" i="34"/>
  <c r="DT30" i="34"/>
  <c r="DT37" i="34"/>
  <c r="DT33" i="34"/>
  <c r="DT29" i="34"/>
  <c r="DT27" i="34"/>
  <c r="DT26" i="34"/>
  <c r="DT25" i="34"/>
  <c r="DT24" i="34"/>
  <c r="DF54" i="34"/>
  <c r="DF56" i="34"/>
  <c r="DF43" i="34"/>
  <c r="DF50" i="34"/>
  <c r="DF42" i="34"/>
  <c r="DF55" i="34"/>
  <c r="DF51" i="34"/>
  <c r="DF47" i="34"/>
  <c r="DF46" i="34"/>
  <c r="DF45" i="34"/>
  <c r="DF52" i="34"/>
  <c r="DF48" i="34"/>
  <c r="AN6" i="34"/>
  <c r="EV6" i="34"/>
  <c r="AN7" i="34"/>
  <c r="EV7" i="34"/>
  <c r="AN8" i="34"/>
  <c r="EV8" i="34"/>
  <c r="AN9" i="34"/>
  <c r="EV9" i="34"/>
  <c r="AN10" i="34"/>
  <c r="EV10" i="34"/>
  <c r="AN11" i="34"/>
  <c r="EV11" i="34"/>
  <c r="AN12" i="34"/>
  <c r="EV12" i="34"/>
  <c r="AN13" i="34"/>
  <c r="EV13" i="34"/>
  <c r="AN14" i="34"/>
  <c r="EV14" i="34"/>
  <c r="AN15" i="34"/>
  <c r="EV15" i="34"/>
  <c r="AN16" i="34"/>
  <c r="EV16" i="34"/>
  <c r="AN17" i="34"/>
  <c r="EV17" i="34"/>
  <c r="AN18" i="34"/>
  <c r="DM19" i="34"/>
  <c r="FC19" i="34"/>
  <c r="FC18" i="34"/>
  <c r="FC20" i="34"/>
  <c r="BI25" i="34"/>
  <c r="BI27" i="34"/>
  <c r="BI32" i="34"/>
  <c r="BI36" i="34"/>
  <c r="DF53" i="34"/>
  <c r="DF26" i="34"/>
  <c r="DF33" i="34"/>
  <c r="DF37" i="34"/>
  <c r="EA27" i="34"/>
  <c r="EA26" i="34"/>
  <c r="EA25" i="34"/>
  <c r="EA24" i="34"/>
  <c r="EA37" i="34"/>
  <c r="EA33" i="34"/>
  <c r="EA36" i="34"/>
  <c r="EA32" i="34"/>
  <c r="EA28" i="34"/>
  <c r="EA38" i="34"/>
  <c r="CK54" i="34"/>
  <c r="CK51" i="34"/>
  <c r="CK47" i="34"/>
  <c r="CK46" i="34"/>
  <c r="CK45" i="34"/>
  <c r="CK52" i="34"/>
  <c r="CK48" i="34"/>
  <c r="CK44" i="34"/>
  <c r="CK53" i="34"/>
  <c r="CK49" i="34"/>
  <c r="CK43" i="34"/>
  <c r="S6" i="34"/>
  <c r="S7" i="34"/>
  <c r="S8" i="34"/>
  <c r="EA8" i="34"/>
  <c r="S9" i="34"/>
  <c r="EA9" i="34"/>
  <c r="S10" i="34"/>
  <c r="EA10" i="34"/>
  <c r="S11" i="34"/>
  <c r="EA11" i="34"/>
  <c r="S12" i="34"/>
  <c r="EA12" i="34"/>
  <c r="S13" i="34"/>
  <c r="EA13" i="34"/>
  <c r="S14" i="34"/>
  <c r="EA14" i="34"/>
  <c r="S15" i="34"/>
  <c r="EA15" i="34"/>
  <c r="S16" i="34"/>
  <c r="EA16" i="34"/>
  <c r="S17" i="34"/>
  <c r="EA17" i="34"/>
  <c r="S18" i="34"/>
  <c r="BI19" i="34"/>
  <c r="BI28" i="34"/>
  <c r="EV28" i="34"/>
  <c r="EV31" i="34"/>
  <c r="EV35" i="34"/>
  <c r="FJ37" i="34"/>
  <c r="FJ33" i="34"/>
  <c r="FJ29" i="34"/>
  <c r="FJ36" i="34"/>
  <c r="FJ32" i="34"/>
  <c r="FJ28" i="34"/>
  <c r="DF44" i="34"/>
  <c r="CK55" i="34"/>
  <c r="AG19" i="34"/>
  <c r="DT32" i="34"/>
  <c r="DF34" i="34"/>
  <c r="DT36" i="34"/>
  <c r="CD38" i="34"/>
  <c r="CD35" i="34"/>
  <c r="CD31" i="34"/>
  <c r="CD34" i="34"/>
  <c r="CD30" i="34"/>
  <c r="EO38" i="34"/>
  <c r="EO35" i="34"/>
  <c r="EO31" i="34"/>
  <c r="EO34" i="34"/>
  <c r="EO30" i="34"/>
  <c r="DF49" i="34"/>
  <c r="Z6" i="34"/>
  <c r="BB6" i="34"/>
  <c r="DF6" i="34"/>
  <c r="FJ6" i="34"/>
  <c r="Z7" i="34"/>
  <c r="BB7" i="34"/>
  <c r="DF7" i="34"/>
  <c r="FJ7" i="34"/>
  <c r="Z8" i="34"/>
  <c r="BB8" i="34"/>
  <c r="DF8" i="34"/>
  <c r="FJ8" i="34"/>
  <c r="Z9" i="34"/>
  <c r="BB9" i="34"/>
  <c r="DF9" i="34"/>
  <c r="FJ9" i="34"/>
  <c r="Z10" i="34"/>
  <c r="BB10" i="34"/>
  <c r="DF10" i="34"/>
  <c r="FJ10" i="34"/>
  <c r="Z11" i="34"/>
  <c r="BB11" i="34"/>
  <c r="DF11" i="34"/>
  <c r="FJ11" i="34"/>
  <c r="Z12" i="34"/>
  <c r="BB12" i="34"/>
  <c r="DF12" i="34"/>
  <c r="FJ12" i="34"/>
  <c r="Z13" i="34"/>
  <c r="BB13" i="34"/>
  <c r="DF13" i="34"/>
  <c r="FJ13" i="34"/>
  <c r="Z14" i="34"/>
  <c r="BB14" i="34"/>
  <c r="DF14" i="34"/>
  <c r="FJ14" i="34"/>
  <c r="Z15" i="34"/>
  <c r="BB15" i="34"/>
  <c r="DF15" i="34"/>
  <c r="FJ15" i="34"/>
  <c r="Z16" i="34"/>
  <c r="BB16" i="34"/>
  <c r="DF16" i="34"/>
  <c r="FJ16" i="34"/>
  <c r="Z17" i="34"/>
  <c r="BB17" i="34"/>
  <c r="DF17" i="34"/>
  <c r="FJ17" i="34"/>
  <c r="S20" i="34"/>
  <c r="CY19" i="34"/>
  <c r="CY20" i="34"/>
  <c r="BI24" i="34"/>
  <c r="BI26" i="34"/>
  <c r="EO27" i="34"/>
  <c r="CD28" i="34"/>
  <c r="EO29" i="34"/>
  <c r="CD33" i="34"/>
  <c r="EA34" i="34"/>
  <c r="CD37" i="34"/>
  <c r="CK42" i="34"/>
  <c r="BW10" i="1"/>
  <c r="BW8" i="1"/>
  <c r="CD10" i="1"/>
  <c r="CD8" i="1"/>
  <c r="CD9" i="1"/>
  <c r="CD7" i="1"/>
  <c r="L39" i="1"/>
  <c r="L38" i="1"/>
  <c r="L37" i="1"/>
  <c r="L40" i="1"/>
  <c r="Z29" i="34"/>
  <c r="CK29" i="34"/>
  <c r="Z33" i="34"/>
  <c r="CK33" i="34"/>
  <c r="Z37" i="34"/>
  <c r="CK37" i="34"/>
  <c r="BP24" i="34"/>
  <c r="BP25" i="34"/>
  <c r="BP26" i="34"/>
  <c r="BP27" i="34"/>
  <c r="BP28" i="34"/>
  <c r="E32" i="34"/>
  <c r="BP32" i="34"/>
  <c r="DM34" i="34"/>
  <c r="L35" i="34"/>
  <c r="E36" i="34"/>
  <c r="BP36" i="34"/>
  <c r="DM38" i="34"/>
  <c r="L10" i="1"/>
  <c r="L8" i="1"/>
  <c r="E29" i="34"/>
  <c r="BP29" i="34"/>
  <c r="DM31" i="34"/>
  <c r="L32" i="34"/>
  <c r="E33" i="34"/>
  <c r="BP33" i="34"/>
  <c r="L36" i="34"/>
  <c r="BP37" i="34"/>
  <c r="L7" i="1"/>
  <c r="L9" i="1"/>
  <c r="AU49" i="1"/>
  <c r="AU48" i="1"/>
  <c r="AU47" i="1"/>
  <c r="Z71" i="1"/>
  <c r="Z70" i="1"/>
  <c r="Z69" i="1"/>
  <c r="Z49" i="1"/>
  <c r="Z48" i="1"/>
  <c r="Z47" i="1"/>
  <c r="BB62" i="1"/>
  <c r="BB61" i="1"/>
  <c r="BB60" i="1"/>
  <c r="BB59" i="1"/>
  <c r="AU102" i="1"/>
  <c r="AU101" i="1"/>
  <c r="AU100" i="1"/>
  <c r="AU99" i="1"/>
  <c r="AG56" i="34"/>
  <c r="AU10" i="1"/>
  <c r="E17" i="1"/>
  <c r="Z19" i="1"/>
  <c r="AU19" i="1"/>
  <c r="AU18" i="1"/>
  <c r="AU17" i="1"/>
  <c r="Z29" i="1"/>
  <c r="Z28" i="1"/>
  <c r="BP27" i="1"/>
  <c r="BP29" i="1"/>
  <c r="E48" i="1"/>
  <c r="E50" i="1"/>
  <c r="BI72" i="1"/>
  <c r="BI71" i="1"/>
  <c r="BI69" i="1"/>
  <c r="BW19" i="1"/>
  <c r="BW18" i="1"/>
  <c r="BW17" i="1"/>
  <c r="BW30" i="1"/>
  <c r="BW29" i="1"/>
  <c r="AG61" i="1"/>
  <c r="AG60" i="1"/>
  <c r="AG59" i="1"/>
  <c r="AU82" i="1"/>
  <c r="AU81" i="1"/>
  <c r="AU80" i="1"/>
  <c r="AU79" i="1"/>
  <c r="BP81" i="1"/>
  <c r="BP80" i="1"/>
  <c r="BP79" i="1"/>
  <c r="L54" i="34"/>
  <c r="EH54" i="34"/>
  <c r="BP55" i="34"/>
  <c r="Z7" i="1"/>
  <c r="Z9" i="1"/>
  <c r="BB17" i="1"/>
  <c r="E18" i="1"/>
  <c r="Z27" i="1"/>
  <c r="E29" i="1"/>
  <c r="E27" i="1"/>
  <c r="BI70" i="1"/>
  <c r="L46" i="34"/>
  <c r="BP46" i="34"/>
  <c r="L47" i="34"/>
  <c r="BP47" i="34"/>
  <c r="L48" i="34"/>
  <c r="BP48" i="34"/>
  <c r="L49" i="34"/>
  <c r="BP49" i="34"/>
  <c r="L50" i="34"/>
  <c r="BP50" i="34"/>
  <c r="L51" i="34"/>
  <c r="BP51" i="34"/>
  <c r="L52" i="34"/>
  <c r="BP52" i="34"/>
  <c r="L53" i="34"/>
  <c r="BP7" i="1"/>
  <c r="BW28" i="1"/>
  <c r="AU29" i="1"/>
  <c r="BW50" i="1"/>
  <c r="BW49" i="1"/>
  <c r="BW48" i="1"/>
  <c r="BW47" i="1"/>
  <c r="L61" i="1"/>
  <c r="L60" i="1"/>
  <c r="L59" i="1"/>
  <c r="BI92" i="1"/>
  <c r="BI91" i="1"/>
  <c r="BI89" i="1"/>
  <c r="CD54" i="34"/>
  <c r="EH55" i="34"/>
  <c r="AG9" i="1"/>
  <c r="AG8" i="1"/>
  <c r="AG7" i="1"/>
  <c r="BB18" i="1"/>
  <c r="S19" i="1"/>
  <c r="S18" i="1"/>
  <c r="S17" i="1"/>
  <c r="BW27" i="1"/>
  <c r="E47" i="1"/>
  <c r="AU50" i="1"/>
  <c r="Z72" i="1"/>
  <c r="BI90" i="1"/>
  <c r="BP101" i="1"/>
  <c r="BP100" i="1"/>
  <c r="BP99" i="1"/>
  <c r="BP39" i="1"/>
  <c r="BP38" i="1"/>
  <c r="BP37" i="1"/>
  <c r="CD49" i="1"/>
  <c r="CD48" i="1"/>
  <c r="CD47" i="1"/>
  <c r="BW72" i="1"/>
  <c r="BW71" i="1"/>
  <c r="BW70" i="1"/>
  <c r="BW69" i="1"/>
  <c r="L81" i="1"/>
  <c r="L80" i="1"/>
  <c r="L79" i="1"/>
  <c r="BW92" i="1"/>
  <c r="BW91" i="1"/>
  <c r="BW90" i="1"/>
  <c r="BW89" i="1"/>
  <c r="L101" i="1"/>
  <c r="L100" i="1"/>
  <c r="L99" i="1"/>
  <c r="BP61" i="1"/>
  <c r="BP60" i="1"/>
  <c r="BP59" i="1"/>
  <c r="AG81" i="1"/>
  <c r="AG80" i="1"/>
  <c r="AG79" i="1"/>
  <c r="E91" i="1"/>
  <c r="CD29" i="1"/>
  <c r="CD28" i="1"/>
  <c r="CD27" i="1"/>
  <c r="AG40" i="1"/>
  <c r="S50" i="1"/>
  <c r="S49" i="1"/>
  <c r="S48" i="1"/>
  <c r="S47" i="1"/>
  <c r="AN92" i="1"/>
  <c r="S28" i="1"/>
  <c r="S72" i="1"/>
  <c r="S71" i="1"/>
  <c r="S70" i="1"/>
  <c r="S69" i="1"/>
  <c r="CD71" i="1"/>
  <c r="CD70" i="1"/>
  <c r="CD69" i="1"/>
  <c r="S92" i="1"/>
  <c r="S91" i="1"/>
  <c r="S90" i="1"/>
  <c r="S89" i="1"/>
  <c r="AU69" i="1"/>
  <c r="AU70" i="1"/>
  <c r="AU89" i="1"/>
  <c r="AU90" i="1"/>
  <c r="AG99" i="1"/>
  <c r="AG100" i="1"/>
  <c r="AN37" i="1"/>
  <c r="AN38" i="1"/>
  <c r="AN59" i="1"/>
  <c r="AN60" i="1"/>
  <c r="AN79" i="1"/>
  <c r="AN80" i="1"/>
  <c r="Z89" i="1"/>
  <c r="CD89" i="1"/>
  <c r="Z90" i="1"/>
  <c r="CD90" i="1"/>
  <c r="AN99" i="1"/>
  <c r="AN100" i="1"/>
  <c r="G9" i="36" l="1"/>
  <c r="G15" i="36"/>
  <c r="G27" i="36"/>
  <c r="G17" i="36"/>
  <c r="G21" i="36"/>
  <c r="G25" i="36"/>
  <c r="G11" i="36"/>
  <c r="G23" i="36"/>
  <c r="G19" i="36"/>
  <c r="G29" i="36"/>
  <c r="G7" i="36"/>
  <c r="G13" i="36"/>
  <c r="AP100" i="1"/>
  <c r="AM100" i="1"/>
  <c r="AP60" i="1"/>
  <c r="AM60" i="1"/>
  <c r="AW70" i="1"/>
  <c r="AT70" i="1"/>
  <c r="CF71" i="1"/>
  <c r="CC71" i="1"/>
  <c r="U48" i="1"/>
  <c r="R48" i="1"/>
  <c r="AI79" i="1"/>
  <c r="AF79" i="1"/>
  <c r="N101" i="1"/>
  <c r="K101" i="1"/>
  <c r="BY69" i="1"/>
  <c r="BV69" i="1"/>
  <c r="BR38" i="1"/>
  <c r="BO38" i="1"/>
  <c r="G47" i="1"/>
  <c r="D47" i="1"/>
  <c r="AI9" i="1"/>
  <c r="AF9" i="1"/>
  <c r="N61" i="1"/>
  <c r="K61" i="1"/>
  <c r="N53" i="34"/>
  <c r="K53" i="34"/>
  <c r="N49" i="34"/>
  <c r="K49" i="34"/>
  <c r="G27" i="1"/>
  <c r="D27" i="1"/>
  <c r="EJ54" i="34"/>
  <c r="EG54" i="34"/>
  <c r="AW82" i="1"/>
  <c r="AT82" i="1"/>
  <c r="BY19" i="1"/>
  <c r="BV19" i="1"/>
  <c r="AB28" i="1"/>
  <c r="Y28" i="1"/>
  <c r="AI56" i="34"/>
  <c r="AF56" i="34"/>
  <c r="BD62" i="1"/>
  <c r="BA62" i="1"/>
  <c r="AW48" i="1"/>
  <c r="AT48" i="1"/>
  <c r="N32" i="34"/>
  <c r="K32" i="34"/>
  <c r="G36" i="34"/>
  <c r="D36" i="34"/>
  <c r="BR25" i="34"/>
  <c r="BO25" i="34"/>
  <c r="N40" i="1"/>
  <c r="K40" i="1"/>
  <c r="BY8" i="1"/>
  <c r="BV8" i="1"/>
  <c r="EQ27" i="34"/>
  <c r="EN27" i="34"/>
  <c r="BD17" i="34"/>
  <c r="BA17" i="34"/>
  <c r="BD15" i="34"/>
  <c r="BA15" i="34"/>
  <c r="BD13" i="34"/>
  <c r="BA13" i="34"/>
  <c r="BD11" i="34"/>
  <c r="BA11" i="34"/>
  <c r="BD9" i="34"/>
  <c r="BA9" i="34"/>
  <c r="BD7" i="34"/>
  <c r="BA7" i="34"/>
  <c r="EQ34" i="34"/>
  <c r="EN34" i="34"/>
  <c r="CF38" i="34"/>
  <c r="CC38" i="34"/>
  <c r="FL32" i="34"/>
  <c r="FI32" i="34"/>
  <c r="BK28" i="34"/>
  <c r="BH28" i="34"/>
  <c r="U15" i="34"/>
  <c r="R15" i="34"/>
  <c r="U11" i="34"/>
  <c r="R11" i="34"/>
  <c r="U6" i="34"/>
  <c r="R6" i="34"/>
  <c r="CM46" i="34"/>
  <c r="CJ46" i="34"/>
  <c r="EC33" i="34"/>
  <c r="DZ33" i="34"/>
  <c r="DH26" i="34"/>
  <c r="DE26" i="34"/>
  <c r="FE19" i="34"/>
  <c r="FB19" i="34"/>
  <c r="AP15" i="34"/>
  <c r="AM15" i="34"/>
  <c r="AP11" i="34"/>
  <c r="AM11" i="34"/>
  <c r="AP7" i="34"/>
  <c r="AM7" i="34"/>
  <c r="DH51" i="34"/>
  <c r="DE51" i="34"/>
  <c r="DV25" i="34"/>
  <c r="DS25" i="34"/>
  <c r="DV38" i="34"/>
  <c r="DS38" i="34"/>
  <c r="EC18" i="34"/>
  <c r="DZ18" i="34"/>
  <c r="EX37" i="34"/>
  <c r="EU37" i="34"/>
  <c r="DH31" i="34"/>
  <c r="DE31" i="34"/>
  <c r="BK30" i="34"/>
  <c r="BH30" i="34"/>
  <c r="AP59" i="1"/>
  <c r="AM59" i="1"/>
  <c r="AW69" i="1"/>
  <c r="AT69" i="1"/>
  <c r="BR39" i="1"/>
  <c r="BO39" i="1"/>
  <c r="BY27" i="1"/>
  <c r="BV27" i="1"/>
  <c r="EJ55" i="34"/>
  <c r="EG55" i="34"/>
  <c r="BY47" i="1"/>
  <c r="BV47" i="1"/>
  <c r="BR52" i="34"/>
  <c r="BO52" i="34"/>
  <c r="BR48" i="34"/>
  <c r="BO48" i="34"/>
  <c r="G29" i="1"/>
  <c r="D29" i="1"/>
  <c r="N54" i="34"/>
  <c r="K54" i="34"/>
  <c r="AI59" i="1"/>
  <c r="AF59" i="1"/>
  <c r="BK69" i="1"/>
  <c r="BH69" i="1"/>
  <c r="AB29" i="1"/>
  <c r="Y29" i="1"/>
  <c r="AW99" i="1"/>
  <c r="AT99" i="1"/>
  <c r="AB47" i="1"/>
  <c r="Y47" i="1"/>
  <c r="AW49" i="1"/>
  <c r="AT49" i="1"/>
  <c r="DO31" i="34"/>
  <c r="DL31" i="34"/>
  <c r="N35" i="34"/>
  <c r="K35" i="34"/>
  <c r="BR24" i="34"/>
  <c r="BO24" i="34"/>
  <c r="N37" i="1"/>
  <c r="K37" i="1"/>
  <c r="BY10" i="1"/>
  <c r="BV10" i="1"/>
  <c r="BK26" i="34"/>
  <c r="BH26" i="34"/>
  <c r="AB17" i="34"/>
  <c r="Y17" i="34"/>
  <c r="AB15" i="34"/>
  <c r="Y15" i="34"/>
  <c r="AB13" i="34"/>
  <c r="Y13" i="34"/>
  <c r="AB11" i="34"/>
  <c r="Y11" i="34"/>
  <c r="AB9" i="34"/>
  <c r="Y9" i="34"/>
  <c r="AB7" i="34"/>
  <c r="Y7" i="34"/>
  <c r="EQ31" i="34"/>
  <c r="EN31" i="34"/>
  <c r="DV36" i="34"/>
  <c r="DS36" i="34"/>
  <c r="FL36" i="34"/>
  <c r="FI36" i="34"/>
  <c r="BK19" i="34"/>
  <c r="BH19" i="34"/>
  <c r="EC14" i="34"/>
  <c r="DZ14" i="34"/>
  <c r="EC10" i="34"/>
  <c r="DZ10" i="34"/>
  <c r="CM43" i="34"/>
  <c r="CJ43" i="34"/>
  <c r="CM47" i="34"/>
  <c r="CJ47" i="34"/>
  <c r="EC37" i="34"/>
  <c r="DZ37" i="34"/>
  <c r="DH53" i="34"/>
  <c r="DE53" i="34"/>
  <c r="DO19" i="34"/>
  <c r="DL19" i="34"/>
  <c r="EX14" i="34"/>
  <c r="EU14" i="34"/>
  <c r="EX10" i="34"/>
  <c r="EU10" i="34"/>
  <c r="EX6" i="34"/>
  <c r="EU6" i="34"/>
  <c r="DH55" i="34"/>
  <c r="DE55" i="34"/>
  <c r="DV26" i="34"/>
  <c r="DS26" i="34"/>
  <c r="EX36" i="34"/>
  <c r="EU36" i="34"/>
  <c r="EC19" i="34"/>
  <c r="DZ19" i="34"/>
  <c r="EX24" i="34"/>
  <c r="EU24" i="34"/>
  <c r="DH35" i="34"/>
  <c r="DE35" i="34"/>
  <c r="BK34" i="34"/>
  <c r="BH34" i="34"/>
  <c r="AI80" i="1"/>
  <c r="AF80" i="1"/>
  <c r="CF90" i="1"/>
  <c r="CC90" i="1"/>
  <c r="AP38" i="1"/>
  <c r="AM38" i="1"/>
  <c r="U89" i="1"/>
  <c r="R89" i="1"/>
  <c r="U70" i="1"/>
  <c r="R70" i="1"/>
  <c r="U50" i="1"/>
  <c r="R50" i="1"/>
  <c r="AI81" i="1"/>
  <c r="AF81" i="1"/>
  <c r="BY90" i="1"/>
  <c r="BV90" i="1"/>
  <c r="BY71" i="1"/>
  <c r="BV71" i="1"/>
  <c r="BR99" i="1"/>
  <c r="BO99" i="1"/>
  <c r="U17" i="1"/>
  <c r="R17" i="1"/>
  <c r="CF54" i="34"/>
  <c r="CC54" i="34"/>
  <c r="BY48" i="1"/>
  <c r="BV48" i="1"/>
  <c r="N52" i="34"/>
  <c r="K52" i="34"/>
  <c r="N48" i="34"/>
  <c r="K48" i="34"/>
  <c r="AB27" i="1"/>
  <c r="Y27" i="1"/>
  <c r="BR79" i="1"/>
  <c r="BO79" i="1"/>
  <c r="AI60" i="1"/>
  <c r="AF60" i="1"/>
  <c r="BK71" i="1"/>
  <c r="BH71" i="1"/>
  <c r="AW17" i="1"/>
  <c r="AT17" i="1"/>
  <c r="AW100" i="1"/>
  <c r="AT100" i="1"/>
  <c r="AB48" i="1"/>
  <c r="Y48" i="1"/>
  <c r="N9" i="1"/>
  <c r="K9" i="1"/>
  <c r="BR29" i="34"/>
  <c r="BO29" i="34"/>
  <c r="DO34" i="34"/>
  <c r="DL34" i="34"/>
  <c r="CM37" i="34"/>
  <c r="CJ37" i="34"/>
  <c r="N38" i="1"/>
  <c r="K38" i="1"/>
  <c r="CM42" i="34"/>
  <c r="CJ42" i="34"/>
  <c r="BK24" i="34"/>
  <c r="BH24" i="34"/>
  <c r="FL16" i="34"/>
  <c r="FI16" i="34"/>
  <c r="FL14" i="34"/>
  <c r="FI14" i="34"/>
  <c r="FL12" i="34"/>
  <c r="FI12" i="34"/>
  <c r="FL10" i="34"/>
  <c r="FI10" i="34"/>
  <c r="FL8" i="34"/>
  <c r="FI8" i="34"/>
  <c r="FL6" i="34"/>
  <c r="FI6" i="34"/>
  <c r="EQ35" i="34"/>
  <c r="EN35" i="34"/>
  <c r="DH34" i="34"/>
  <c r="DE34" i="34"/>
  <c r="FL29" i="34"/>
  <c r="FI29" i="34"/>
  <c r="U18" i="34"/>
  <c r="R18" i="34"/>
  <c r="U14" i="34"/>
  <c r="R14" i="34"/>
  <c r="U10" i="34"/>
  <c r="R10" i="34"/>
  <c r="CM49" i="34"/>
  <c r="CJ49" i="34"/>
  <c r="CM51" i="34"/>
  <c r="CJ51" i="34"/>
  <c r="EC24" i="34"/>
  <c r="DZ24" i="34"/>
  <c r="BK36" i="34"/>
  <c r="BH36" i="34"/>
  <c r="AP18" i="34"/>
  <c r="AM18" i="34"/>
  <c r="AP14" i="34"/>
  <c r="AM14" i="34"/>
  <c r="AP10" i="34"/>
  <c r="AM10" i="34"/>
  <c r="AP6" i="34"/>
  <c r="AM6" i="34"/>
  <c r="DH42" i="34"/>
  <c r="DE42" i="34"/>
  <c r="DV27" i="34"/>
  <c r="DS27" i="34"/>
  <c r="EX32" i="34"/>
  <c r="EU32" i="34"/>
  <c r="BK18" i="34"/>
  <c r="BH18" i="34"/>
  <c r="EX25" i="34"/>
  <c r="EU25" i="34"/>
  <c r="DH28" i="34"/>
  <c r="DE28" i="34"/>
  <c r="BK38" i="34"/>
  <c r="BH38" i="34"/>
  <c r="BY89" i="1"/>
  <c r="BV89" i="1"/>
  <c r="AB90" i="1"/>
  <c r="Y90" i="1"/>
  <c r="AP37" i="1"/>
  <c r="AM37" i="1"/>
  <c r="U90" i="1"/>
  <c r="R90" i="1"/>
  <c r="U71" i="1"/>
  <c r="R71" i="1"/>
  <c r="AI40" i="1"/>
  <c r="AF40" i="1"/>
  <c r="BR59" i="1"/>
  <c r="BO59" i="1"/>
  <c r="BY91" i="1"/>
  <c r="BV91" i="1"/>
  <c r="BY72" i="1"/>
  <c r="BV72" i="1"/>
  <c r="BR100" i="1"/>
  <c r="BO100" i="1"/>
  <c r="U18" i="1"/>
  <c r="R18" i="1"/>
  <c r="BK89" i="1"/>
  <c r="BH89" i="1"/>
  <c r="BY49" i="1"/>
  <c r="BV49" i="1"/>
  <c r="BR51" i="34"/>
  <c r="BO51" i="34"/>
  <c r="BR47" i="34"/>
  <c r="BO47" i="34"/>
  <c r="G18" i="1"/>
  <c r="D18" i="1"/>
  <c r="BR80" i="1"/>
  <c r="BO80" i="1"/>
  <c r="AI61" i="1"/>
  <c r="AF61" i="1"/>
  <c r="BK72" i="1"/>
  <c r="BH72" i="1"/>
  <c r="AW18" i="1"/>
  <c r="AT18" i="1"/>
  <c r="AW101" i="1"/>
  <c r="AT101" i="1"/>
  <c r="AB49" i="1"/>
  <c r="Y49" i="1"/>
  <c r="N7" i="1"/>
  <c r="K7" i="1"/>
  <c r="G29" i="34"/>
  <c r="D29" i="34"/>
  <c r="BR32" i="34"/>
  <c r="BO32" i="34"/>
  <c r="AB37" i="34"/>
  <c r="Y37" i="34"/>
  <c r="N39" i="1"/>
  <c r="K39" i="1"/>
  <c r="CF37" i="34"/>
  <c r="CC37" i="34"/>
  <c r="DA20" i="34"/>
  <c r="CX20" i="34"/>
  <c r="DH16" i="34"/>
  <c r="DE16" i="34"/>
  <c r="DH14" i="34"/>
  <c r="DE14" i="34"/>
  <c r="DH12" i="34"/>
  <c r="DE12" i="34"/>
  <c r="DH10" i="34"/>
  <c r="DE10" i="34"/>
  <c r="DH8" i="34"/>
  <c r="DE8" i="34"/>
  <c r="DH6" i="34"/>
  <c r="DE6" i="34"/>
  <c r="EQ38" i="34"/>
  <c r="EN38" i="34"/>
  <c r="DV32" i="34"/>
  <c r="DS32" i="34"/>
  <c r="FL33" i="34"/>
  <c r="FI33" i="34"/>
  <c r="EC17" i="34"/>
  <c r="DZ17" i="34"/>
  <c r="EC13" i="34"/>
  <c r="DZ13" i="34"/>
  <c r="EC9" i="34"/>
  <c r="DZ9" i="34"/>
  <c r="CM53" i="34"/>
  <c r="CJ53" i="34"/>
  <c r="CM54" i="34"/>
  <c r="CJ54" i="34"/>
  <c r="EC25" i="34"/>
  <c r="DZ25" i="34"/>
  <c r="BK32" i="34"/>
  <c r="BH32" i="34"/>
  <c r="EX17" i="34"/>
  <c r="EU17" i="34"/>
  <c r="EX13" i="34"/>
  <c r="EU13" i="34"/>
  <c r="EX9" i="34"/>
  <c r="EU9" i="34"/>
  <c r="DH48" i="34"/>
  <c r="DE48" i="34"/>
  <c r="DH50" i="34"/>
  <c r="DE50" i="34"/>
  <c r="DV29" i="34"/>
  <c r="DS29" i="34"/>
  <c r="EX18" i="34"/>
  <c r="EU18" i="34"/>
  <c r="BK17" i="34"/>
  <c r="BH17" i="34"/>
  <c r="EX26" i="34"/>
  <c r="EU26" i="34"/>
  <c r="DH32" i="34"/>
  <c r="DE32" i="34"/>
  <c r="BY70" i="1"/>
  <c r="BV70" i="1"/>
  <c r="AI100" i="1"/>
  <c r="AF100" i="1"/>
  <c r="U91" i="1"/>
  <c r="R91" i="1"/>
  <c r="CF27" i="1"/>
  <c r="CC27" i="1"/>
  <c r="BR60" i="1"/>
  <c r="BO60" i="1"/>
  <c r="BY92" i="1"/>
  <c r="BV92" i="1"/>
  <c r="CF47" i="1"/>
  <c r="CC47" i="1"/>
  <c r="BR101" i="1"/>
  <c r="BO101" i="1"/>
  <c r="U19" i="1"/>
  <c r="R19" i="1"/>
  <c r="BK91" i="1"/>
  <c r="BH91" i="1"/>
  <c r="BY50" i="1"/>
  <c r="BV50" i="1"/>
  <c r="N51" i="34"/>
  <c r="K51" i="34"/>
  <c r="N47" i="34"/>
  <c r="K47" i="34"/>
  <c r="BD17" i="1"/>
  <c r="BA17" i="1"/>
  <c r="BR81" i="1"/>
  <c r="BO81" i="1"/>
  <c r="BY29" i="1"/>
  <c r="BV29" i="1"/>
  <c r="G50" i="1"/>
  <c r="D50" i="1"/>
  <c r="AW19" i="1"/>
  <c r="AT19" i="1"/>
  <c r="AW102" i="1"/>
  <c r="AT102" i="1"/>
  <c r="AB69" i="1"/>
  <c r="Y69" i="1"/>
  <c r="BR37" i="34"/>
  <c r="BO37" i="34"/>
  <c r="N8" i="1"/>
  <c r="K8" i="1"/>
  <c r="G32" i="34"/>
  <c r="D32" i="34"/>
  <c r="CM33" i="34"/>
  <c r="CJ33" i="34"/>
  <c r="CF7" i="1"/>
  <c r="CC7" i="1"/>
  <c r="EC34" i="34"/>
  <c r="DZ34" i="34"/>
  <c r="DA19" i="34"/>
  <c r="CX19" i="34"/>
  <c r="BD16" i="34"/>
  <c r="BA16" i="34"/>
  <c r="BD14" i="34"/>
  <c r="BA14" i="34"/>
  <c r="BD12" i="34"/>
  <c r="BA12" i="34"/>
  <c r="BD10" i="34"/>
  <c r="BA10" i="34"/>
  <c r="BD8" i="34"/>
  <c r="BA8" i="34"/>
  <c r="BD6" i="34"/>
  <c r="BA6" i="34"/>
  <c r="CF30" i="34"/>
  <c r="CC30" i="34"/>
  <c r="AI19" i="34"/>
  <c r="AF19" i="34"/>
  <c r="FL37" i="34"/>
  <c r="FI37" i="34"/>
  <c r="U17" i="34"/>
  <c r="R17" i="34"/>
  <c r="U13" i="34"/>
  <c r="R13" i="34"/>
  <c r="U9" i="34"/>
  <c r="R9" i="34"/>
  <c r="CM44" i="34"/>
  <c r="CJ44" i="34"/>
  <c r="EC38" i="34"/>
  <c r="DZ38" i="34"/>
  <c r="EC26" i="34"/>
  <c r="DZ26" i="34"/>
  <c r="BK27" i="34"/>
  <c r="BH27" i="34"/>
  <c r="AP17" i="34"/>
  <c r="AM17" i="34"/>
  <c r="AP13" i="34"/>
  <c r="AM13" i="34"/>
  <c r="AP9" i="34"/>
  <c r="AM9" i="34"/>
  <c r="DH52" i="34"/>
  <c r="DE52" i="34"/>
  <c r="DH43" i="34"/>
  <c r="DE43" i="34"/>
  <c r="DV33" i="34"/>
  <c r="DS33" i="34"/>
  <c r="AP17" i="1"/>
  <c r="AM17" i="1"/>
  <c r="BK16" i="34"/>
  <c r="BH16" i="34"/>
  <c r="EX27" i="34"/>
  <c r="EU27" i="34"/>
  <c r="DH36" i="34"/>
  <c r="DE36" i="34"/>
  <c r="U69" i="1"/>
  <c r="R69" i="1"/>
  <c r="CF89" i="1"/>
  <c r="CC89" i="1"/>
  <c r="AB89" i="1"/>
  <c r="Y89" i="1"/>
  <c r="AI99" i="1"/>
  <c r="AF99" i="1"/>
  <c r="U92" i="1"/>
  <c r="R92" i="1"/>
  <c r="U28" i="1"/>
  <c r="R28" i="1"/>
  <c r="CF28" i="1"/>
  <c r="CC28" i="1"/>
  <c r="BR61" i="1"/>
  <c r="BO61" i="1"/>
  <c r="N79" i="1"/>
  <c r="K79" i="1"/>
  <c r="CF48" i="1"/>
  <c r="CC48" i="1"/>
  <c r="BK90" i="1"/>
  <c r="BH90" i="1"/>
  <c r="BD18" i="1"/>
  <c r="BA18" i="1"/>
  <c r="BK92" i="1"/>
  <c r="BH92" i="1"/>
  <c r="AW29" i="1"/>
  <c r="AT29" i="1"/>
  <c r="BR50" i="34"/>
  <c r="BO50" i="34"/>
  <c r="BR46" i="34"/>
  <c r="BO46" i="34"/>
  <c r="AB9" i="1"/>
  <c r="Y9" i="1"/>
  <c r="AW79" i="1"/>
  <c r="AT79" i="1"/>
  <c r="BY30" i="1"/>
  <c r="BV30" i="1"/>
  <c r="G48" i="1"/>
  <c r="D48" i="1"/>
  <c r="AB19" i="1"/>
  <c r="Y19" i="1"/>
  <c r="BD59" i="1"/>
  <c r="BA59" i="1"/>
  <c r="AB70" i="1"/>
  <c r="Y70" i="1"/>
  <c r="N36" i="34"/>
  <c r="K36" i="34"/>
  <c r="N10" i="1"/>
  <c r="K10" i="1"/>
  <c r="BR28" i="34"/>
  <c r="BO28" i="34"/>
  <c r="AB33" i="34"/>
  <c r="Y33" i="34"/>
  <c r="CF9" i="1"/>
  <c r="CC9" i="1"/>
  <c r="CF33" i="34"/>
  <c r="CC33" i="34"/>
  <c r="U20" i="34"/>
  <c r="R20" i="34"/>
  <c r="AB16" i="34"/>
  <c r="Y16" i="34"/>
  <c r="AB14" i="34"/>
  <c r="Y14" i="34"/>
  <c r="AB12" i="34"/>
  <c r="Y12" i="34"/>
  <c r="AB10" i="34"/>
  <c r="Y10" i="34"/>
  <c r="AB8" i="34"/>
  <c r="Y8" i="34"/>
  <c r="AB6" i="34"/>
  <c r="Y6" i="34"/>
  <c r="CF34" i="34"/>
  <c r="CC34" i="34"/>
  <c r="CM55" i="34"/>
  <c r="CJ55" i="34"/>
  <c r="EX35" i="34"/>
  <c r="EU35" i="34"/>
  <c r="EC16" i="34"/>
  <c r="DZ16" i="34"/>
  <c r="EC12" i="34"/>
  <c r="DZ12" i="34"/>
  <c r="EC8" i="34"/>
  <c r="DZ8" i="34"/>
  <c r="CM48" i="34"/>
  <c r="CJ48" i="34"/>
  <c r="EC28" i="34"/>
  <c r="DZ28" i="34"/>
  <c r="EC27" i="34"/>
  <c r="DZ27" i="34"/>
  <c r="BK25" i="34"/>
  <c r="BH25" i="34"/>
  <c r="EX16" i="34"/>
  <c r="EU16" i="34"/>
  <c r="EX12" i="34"/>
  <c r="EU12" i="34"/>
  <c r="EX8" i="34"/>
  <c r="EU8" i="34"/>
  <c r="DH45" i="34"/>
  <c r="DE45" i="34"/>
  <c r="DH56" i="34"/>
  <c r="DE56" i="34"/>
  <c r="DV37" i="34"/>
  <c r="DS37" i="34"/>
  <c r="AP18" i="1"/>
  <c r="AM18" i="1"/>
  <c r="EX38" i="34"/>
  <c r="EU38" i="34"/>
  <c r="EX30" i="34"/>
  <c r="EU30" i="34"/>
  <c r="BK29" i="34"/>
  <c r="BH29" i="34"/>
  <c r="U49" i="1"/>
  <c r="R49" i="1"/>
  <c r="AP80" i="1"/>
  <c r="AM80" i="1"/>
  <c r="AW90" i="1"/>
  <c r="AT90" i="1"/>
  <c r="CF69" i="1"/>
  <c r="CC69" i="1"/>
  <c r="AP92" i="1"/>
  <c r="AM92" i="1"/>
  <c r="CF29" i="1"/>
  <c r="CC29" i="1"/>
  <c r="N99" i="1"/>
  <c r="K99" i="1"/>
  <c r="N80" i="1"/>
  <c r="K80" i="1"/>
  <c r="CF49" i="1"/>
  <c r="CC49" i="1"/>
  <c r="AI7" i="1"/>
  <c r="AF7" i="1"/>
  <c r="N59" i="1"/>
  <c r="K59" i="1"/>
  <c r="BY28" i="1"/>
  <c r="BV28" i="1"/>
  <c r="N50" i="34"/>
  <c r="K50" i="34"/>
  <c r="N46" i="34"/>
  <c r="K46" i="34"/>
  <c r="AB7" i="1"/>
  <c r="Y7" i="1"/>
  <c r="AW80" i="1"/>
  <c r="AT80" i="1"/>
  <c r="BY17" i="1"/>
  <c r="BV17" i="1"/>
  <c r="BR29" i="1"/>
  <c r="BO29" i="1"/>
  <c r="G17" i="1"/>
  <c r="D17" i="1"/>
  <c r="BD60" i="1"/>
  <c r="BA60" i="1"/>
  <c r="AB71" i="1"/>
  <c r="Y71" i="1"/>
  <c r="BR33" i="34"/>
  <c r="BO33" i="34"/>
  <c r="DO38" i="34"/>
  <c r="DL38" i="34"/>
  <c r="BR27" i="34"/>
  <c r="BO27" i="34"/>
  <c r="CM29" i="34"/>
  <c r="CJ29" i="34"/>
  <c r="CF8" i="1"/>
  <c r="CC8" i="1"/>
  <c r="EQ29" i="34"/>
  <c r="EN29" i="34"/>
  <c r="FL17" i="34"/>
  <c r="FI17" i="34"/>
  <c r="FL15" i="34"/>
  <c r="FI15" i="34"/>
  <c r="FL13" i="34"/>
  <c r="FI13" i="34"/>
  <c r="FL11" i="34"/>
  <c r="FI11" i="34"/>
  <c r="FL9" i="34"/>
  <c r="FI9" i="34"/>
  <c r="FL7" i="34"/>
  <c r="FI7" i="34"/>
  <c r="DH49" i="34"/>
  <c r="DE49" i="34"/>
  <c r="CF31" i="34"/>
  <c r="CC31" i="34"/>
  <c r="DH44" i="34"/>
  <c r="DE44" i="34"/>
  <c r="EX31" i="34"/>
  <c r="EU31" i="34"/>
  <c r="U16" i="34"/>
  <c r="R16" i="34"/>
  <c r="U12" i="34"/>
  <c r="R12" i="34"/>
  <c r="U8" i="34"/>
  <c r="R8" i="34"/>
  <c r="CM52" i="34"/>
  <c r="CJ52" i="34"/>
  <c r="EC32" i="34"/>
  <c r="DZ32" i="34"/>
  <c r="DH37" i="34"/>
  <c r="DE37" i="34"/>
  <c r="FE20" i="34"/>
  <c r="FB20" i="34"/>
  <c r="AP16" i="34"/>
  <c r="AM16" i="34"/>
  <c r="AP12" i="34"/>
  <c r="AM12" i="34"/>
  <c r="AP8" i="34"/>
  <c r="AM8" i="34"/>
  <c r="DH46" i="34"/>
  <c r="DE46" i="34"/>
  <c r="DH54" i="34"/>
  <c r="DE54" i="34"/>
  <c r="DV30" i="34"/>
  <c r="DS30" i="34"/>
  <c r="AP19" i="1"/>
  <c r="AM19" i="1"/>
  <c r="EX29" i="34"/>
  <c r="EU29" i="34"/>
  <c r="EX34" i="34"/>
  <c r="EU34" i="34"/>
  <c r="BK33" i="34"/>
  <c r="BH33" i="34"/>
  <c r="AP99" i="1"/>
  <c r="AM99" i="1"/>
  <c r="U72" i="1"/>
  <c r="R72" i="1"/>
  <c r="AB72" i="1"/>
  <c r="Y72" i="1"/>
  <c r="AP79" i="1"/>
  <c r="AM79" i="1"/>
  <c r="AW89" i="1"/>
  <c r="AT89" i="1"/>
  <c r="CF70" i="1"/>
  <c r="CC70" i="1"/>
  <c r="U47" i="1"/>
  <c r="R47" i="1"/>
  <c r="G91" i="1"/>
  <c r="D91" i="1"/>
  <c r="N100" i="1"/>
  <c r="K100" i="1"/>
  <c r="N81" i="1"/>
  <c r="K81" i="1"/>
  <c r="BR37" i="1"/>
  <c r="BO37" i="1"/>
  <c r="AW50" i="1"/>
  <c r="AT50" i="1"/>
  <c r="AI8" i="1"/>
  <c r="AF8" i="1"/>
  <c r="N60" i="1"/>
  <c r="K60" i="1"/>
  <c r="BR7" i="1"/>
  <c r="BO7" i="1"/>
  <c r="BR49" i="34"/>
  <c r="BO49" i="34"/>
  <c r="BK70" i="1"/>
  <c r="BH70" i="1"/>
  <c r="BR55" i="34"/>
  <c r="BO55" i="34"/>
  <c r="AW81" i="1"/>
  <c r="AT81" i="1"/>
  <c r="BY18" i="1"/>
  <c r="BV18" i="1"/>
  <c r="BR27" i="1"/>
  <c r="BO27" i="1"/>
  <c r="AW10" i="1"/>
  <c r="AT10" i="1"/>
  <c r="BD61" i="1"/>
  <c r="BA61" i="1"/>
  <c r="AW47" i="1"/>
  <c r="AT47" i="1"/>
  <c r="G33" i="34"/>
  <c r="D33" i="34"/>
  <c r="BR36" i="34"/>
  <c r="BO36" i="34"/>
  <c r="BR26" i="34"/>
  <c r="BO26" i="34"/>
  <c r="AB29" i="34"/>
  <c r="Y29" i="34"/>
  <c r="CF10" i="1"/>
  <c r="CC10" i="1"/>
  <c r="CF28" i="34"/>
  <c r="CC28" i="34"/>
  <c r="DH17" i="34"/>
  <c r="DE17" i="34"/>
  <c r="DH15" i="34"/>
  <c r="DE15" i="34"/>
  <c r="DH13" i="34"/>
  <c r="DE13" i="34"/>
  <c r="DH11" i="34"/>
  <c r="DE11" i="34"/>
  <c r="DH9" i="34"/>
  <c r="DE9" i="34"/>
  <c r="DH7" i="34"/>
  <c r="DE7" i="34"/>
  <c r="EQ30" i="34"/>
  <c r="EN30" i="34"/>
  <c r="CF35" i="34"/>
  <c r="CC35" i="34"/>
  <c r="FL28" i="34"/>
  <c r="FI28" i="34"/>
  <c r="EX28" i="34"/>
  <c r="EU28" i="34"/>
  <c r="EC15" i="34"/>
  <c r="DZ15" i="34"/>
  <c r="EC11" i="34"/>
  <c r="DZ11" i="34"/>
  <c r="U7" i="34"/>
  <c r="R7" i="34"/>
  <c r="CM45" i="34"/>
  <c r="CJ45" i="34"/>
  <c r="EC36" i="34"/>
  <c r="DZ36" i="34"/>
  <c r="DH33" i="34"/>
  <c r="DE33" i="34"/>
  <c r="FE18" i="34"/>
  <c r="FB18" i="34"/>
  <c r="EX15" i="34"/>
  <c r="EU15" i="34"/>
  <c r="EX11" i="34"/>
  <c r="EU11" i="34"/>
  <c r="EX7" i="34"/>
  <c r="EU7" i="34"/>
  <c r="DH47" i="34"/>
  <c r="DE47" i="34"/>
  <c r="DV24" i="34"/>
  <c r="DS24" i="34"/>
  <c r="DV34" i="34"/>
  <c r="DS34" i="34"/>
  <c r="AP20" i="1"/>
  <c r="AM20" i="1"/>
  <c r="EX33" i="34"/>
  <c r="EU33" i="34"/>
  <c r="DH38" i="34"/>
  <c r="DE38" i="34"/>
  <c r="BK37" i="34"/>
  <c r="BH37" i="34"/>
  <c r="G33" i="36" l="1"/>
  <c r="E9" i="12" s="1"/>
  <c r="E34"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Philippe Lacroute</author>
  </authors>
  <commentList>
    <comment ref="F7" authorId="0" shapeId="0" xr:uid="{00000000-0006-0000-0200-000001000000}">
      <text>
        <r>
          <rPr>
            <b/>
            <sz val="9"/>
            <color indexed="81"/>
            <rFont val="Geneva"/>
            <family val="2"/>
          </rPr>
          <t>Insérer le cumul des frais professionnels du bulletin de paye du mois de décembre</t>
        </r>
      </text>
    </comment>
    <comment ref="C11" authorId="0" shapeId="0" xr:uid="{00000000-0006-0000-0200-000002000000}">
      <text>
        <r>
          <rPr>
            <b/>
            <sz val="9"/>
            <color indexed="81"/>
            <rFont val="Geneva"/>
            <family val="2"/>
          </rPr>
          <t>Insérer pour chaque mois la somme de cette rubrique figurant sur le bulletin de paye</t>
        </r>
      </text>
    </comment>
    <comment ref="C27" authorId="0" shapeId="0" xr:uid="{00000000-0006-0000-0200-000003000000}">
      <text>
        <r>
          <rPr>
            <b/>
            <sz val="9"/>
            <color indexed="81"/>
            <rFont val="Geneva"/>
            <family val="2"/>
          </rPr>
          <t>Insérer pour chaque mois la somme de cette rubrique figurant sur le bulletin de paye</t>
        </r>
      </text>
    </comment>
    <comment ref="F42" authorId="0" shapeId="0" xr:uid="{00000000-0006-0000-0200-000004000000}">
      <text>
        <r>
          <rPr>
            <b/>
            <sz val="9"/>
            <color indexed="81"/>
            <rFont val="Geneva"/>
            <family val="2"/>
          </rPr>
          <t>Insérer la somme mentionnée sur l'attestation fournie par Air France</t>
        </r>
      </text>
    </comment>
    <comment ref="F46" authorId="0" shapeId="0" xr:uid="{00000000-0006-0000-0200-000005000000}">
      <text>
        <r>
          <rPr>
            <b/>
            <sz val="9"/>
            <color indexed="81"/>
            <rFont val="Geneva"/>
            <family val="2"/>
          </rPr>
          <t>Insérer la somme mentionnée sur le relevé de prestations fourni par la CPAM</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Philippe Lacroute</author>
  </authors>
  <commentList>
    <comment ref="B5" authorId="0" shapeId="0" xr:uid="{00000000-0006-0000-0500-000001000000}">
      <text>
        <r>
          <rPr>
            <b/>
            <sz val="9"/>
            <color indexed="81"/>
            <rFont val="Geneva"/>
            <family val="2"/>
          </rPr>
          <t>Insérer le nom de la rotation</t>
        </r>
      </text>
    </comment>
    <comment ref="F7" authorId="0" shapeId="0" xr:uid="{00000000-0006-0000-0500-000002000000}">
      <text>
        <r>
          <rPr>
            <b/>
            <sz val="9"/>
            <color indexed="81"/>
            <rFont val="Geneva"/>
            <family val="2"/>
          </rPr>
          <t>Pays du découcher</t>
        </r>
      </text>
    </comment>
    <comment ref="M7" authorId="0" shapeId="0" xr:uid="{00000000-0006-0000-0500-000003000000}">
      <text>
        <r>
          <rPr>
            <b/>
            <sz val="9"/>
            <color indexed="81"/>
            <rFont val="Geneva"/>
            <family val="2"/>
          </rPr>
          <t>Pays du découcher</t>
        </r>
      </text>
    </comment>
    <comment ref="T7" authorId="0" shapeId="0" xr:uid="{00000000-0006-0000-0500-000004000000}">
      <text>
        <r>
          <rPr>
            <b/>
            <sz val="9"/>
            <color indexed="81"/>
            <rFont val="Geneva"/>
            <family val="2"/>
          </rPr>
          <t>Pays du découcher</t>
        </r>
      </text>
    </comment>
    <comment ref="AA7" authorId="0" shapeId="0" xr:uid="{00000000-0006-0000-0500-000005000000}">
      <text>
        <r>
          <rPr>
            <b/>
            <sz val="9"/>
            <color indexed="81"/>
            <rFont val="Geneva"/>
            <family val="2"/>
          </rPr>
          <t>Pays du découcher</t>
        </r>
      </text>
    </comment>
    <comment ref="AH7" authorId="0" shapeId="0" xr:uid="{00000000-0006-0000-0500-000006000000}">
      <text>
        <r>
          <rPr>
            <b/>
            <sz val="9"/>
            <color indexed="81"/>
            <rFont val="Geneva"/>
            <family val="2"/>
          </rPr>
          <t>Pays du découcher</t>
        </r>
      </text>
    </comment>
    <comment ref="AO7" authorId="0" shapeId="0" xr:uid="{00000000-0006-0000-0500-000007000000}">
      <text>
        <r>
          <rPr>
            <b/>
            <sz val="9"/>
            <color indexed="81"/>
            <rFont val="Geneva"/>
            <family val="2"/>
          </rPr>
          <t>Pays du découcher</t>
        </r>
      </text>
    </comment>
    <comment ref="AV7" authorId="0" shapeId="0" xr:uid="{00000000-0006-0000-0500-000008000000}">
      <text>
        <r>
          <rPr>
            <b/>
            <sz val="9"/>
            <color indexed="81"/>
            <rFont val="Geneva"/>
            <family val="2"/>
          </rPr>
          <t>Pays du découcher</t>
        </r>
      </text>
    </comment>
    <comment ref="BC7" authorId="0" shapeId="0" xr:uid="{00000000-0006-0000-0500-000009000000}">
      <text>
        <r>
          <rPr>
            <b/>
            <sz val="9"/>
            <color indexed="81"/>
            <rFont val="Geneva"/>
            <family val="2"/>
          </rPr>
          <t>Pays du découcher</t>
        </r>
      </text>
    </comment>
    <comment ref="BJ7" authorId="0" shapeId="0" xr:uid="{00000000-0006-0000-0500-00000A000000}">
      <text>
        <r>
          <rPr>
            <b/>
            <sz val="9"/>
            <color indexed="81"/>
            <rFont val="Geneva"/>
            <family val="2"/>
          </rPr>
          <t>Pays du découcher</t>
        </r>
      </text>
    </comment>
    <comment ref="BX7" authorId="0" shapeId="0" xr:uid="{00000000-0006-0000-0500-00000B000000}">
      <text>
        <r>
          <rPr>
            <b/>
            <sz val="9"/>
            <color indexed="81"/>
            <rFont val="Geneva"/>
            <family val="2"/>
          </rPr>
          <t>Pays du découcher</t>
        </r>
      </text>
    </comment>
    <comment ref="CE7" authorId="0" shapeId="0" xr:uid="{00000000-0006-0000-0500-00000C000000}">
      <text>
        <r>
          <rPr>
            <b/>
            <sz val="9"/>
            <color indexed="81"/>
            <rFont val="Geneva"/>
            <family val="2"/>
          </rPr>
          <t>Pays du découcher</t>
        </r>
      </text>
    </comment>
    <comment ref="B8" authorId="0" shapeId="0" xr:uid="{00000000-0006-0000-0500-00000D000000}">
      <text>
        <r>
          <rPr>
            <b/>
            <sz val="9"/>
            <color indexed="81"/>
            <rFont val="Geneva"/>
            <family val="2"/>
          </rPr>
          <t>Date de début (ex. : 01/01/01)</t>
        </r>
      </text>
    </comment>
    <comment ref="I8" authorId="0" shapeId="0" xr:uid="{00000000-0006-0000-0500-00000E000000}">
      <text>
        <r>
          <rPr>
            <b/>
            <sz val="9"/>
            <color indexed="81"/>
            <rFont val="Geneva"/>
            <family val="2"/>
          </rPr>
          <t>Date de début (ex. : 01/01/01)</t>
        </r>
      </text>
    </comment>
    <comment ref="B9" authorId="0" shapeId="0" xr:uid="{00000000-0006-0000-0500-00000F000000}">
      <text>
        <r>
          <rPr>
            <b/>
            <sz val="9"/>
            <color indexed="81"/>
            <rFont val="Geneva"/>
            <family val="2"/>
          </rPr>
          <t>Date de fin</t>
        </r>
      </text>
    </comment>
    <comment ref="I9" authorId="0" shapeId="0" xr:uid="{00000000-0006-0000-0500-000010000000}">
      <text>
        <r>
          <rPr>
            <b/>
            <sz val="9"/>
            <color indexed="81"/>
            <rFont val="Geneva"/>
            <family val="2"/>
          </rPr>
          <t>Date de fin</t>
        </r>
      </text>
    </comment>
    <comment ref="F17" authorId="0" shapeId="0" xr:uid="{00000000-0006-0000-0500-000011000000}">
      <text>
        <r>
          <rPr>
            <b/>
            <sz val="9"/>
            <color indexed="81"/>
            <rFont val="Geneva"/>
            <family val="2"/>
          </rPr>
          <t>Pays du découcher</t>
        </r>
      </text>
    </comment>
    <comment ref="M17" authorId="0" shapeId="0" xr:uid="{00000000-0006-0000-0500-000012000000}">
      <text>
        <r>
          <rPr>
            <b/>
            <sz val="9"/>
            <color indexed="81"/>
            <rFont val="Geneva"/>
            <family val="2"/>
          </rPr>
          <t>Pays du découcher</t>
        </r>
      </text>
    </comment>
    <comment ref="T17" authorId="0" shapeId="0" xr:uid="{00000000-0006-0000-0500-000013000000}">
      <text>
        <r>
          <rPr>
            <b/>
            <sz val="9"/>
            <color indexed="81"/>
            <rFont val="Geneva"/>
            <family val="2"/>
          </rPr>
          <t>Pays du découcher</t>
        </r>
      </text>
    </comment>
    <comment ref="AA17" authorId="0" shapeId="0" xr:uid="{00000000-0006-0000-0500-000014000000}">
      <text>
        <r>
          <rPr>
            <b/>
            <sz val="9"/>
            <color indexed="81"/>
            <rFont val="Geneva"/>
            <family val="2"/>
          </rPr>
          <t>Pays du découcher</t>
        </r>
      </text>
    </comment>
    <comment ref="AH17" authorId="0" shapeId="0" xr:uid="{00000000-0006-0000-0500-000015000000}">
      <text>
        <r>
          <rPr>
            <b/>
            <sz val="9"/>
            <color indexed="81"/>
            <rFont val="Geneva"/>
            <family val="2"/>
          </rPr>
          <t>Pays du découcher</t>
        </r>
      </text>
    </comment>
    <comment ref="AO17" authorId="0" shapeId="0" xr:uid="{00000000-0006-0000-0500-000016000000}">
      <text>
        <r>
          <rPr>
            <b/>
            <sz val="9"/>
            <color indexed="81"/>
            <rFont val="Geneva"/>
            <family val="2"/>
          </rPr>
          <t>Pays du découcher</t>
        </r>
      </text>
    </comment>
    <comment ref="AV17" authorId="0" shapeId="0" xr:uid="{00000000-0006-0000-0500-000017000000}">
      <text>
        <r>
          <rPr>
            <b/>
            <sz val="9"/>
            <color indexed="81"/>
            <rFont val="Geneva"/>
            <family val="2"/>
          </rPr>
          <t>Pays du découcher</t>
        </r>
      </text>
    </comment>
    <comment ref="BC17" authorId="0" shapeId="0" xr:uid="{00000000-0006-0000-0500-000018000000}">
      <text>
        <r>
          <rPr>
            <b/>
            <sz val="9"/>
            <color indexed="81"/>
            <rFont val="Geneva"/>
            <family val="2"/>
          </rPr>
          <t>Pays du découcher</t>
        </r>
      </text>
    </comment>
    <comment ref="BJ17" authorId="0" shapeId="0" xr:uid="{00000000-0006-0000-0500-000019000000}">
      <text>
        <r>
          <rPr>
            <b/>
            <sz val="9"/>
            <color indexed="81"/>
            <rFont val="Geneva"/>
            <family val="2"/>
          </rPr>
          <t>Pays du découcher</t>
        </r>
      </text>
    </comment>
    <comment ref="BQ17" authorId="0" shapeId="0" xr:uid="{00000000-0006-0000-0500-00001A000000}">
      <text>
        <r>
          <rPr>
            <b/>
            <sz val="9"/>
            <color indexed="81"/>
            <rFont val="Geneva"/>
            <family val="2"/>
          </rPr>
          <t>Pays du découcher</t>
        </r>
      </text>
    </comment>
    <comment ref="BX17" authorId="0" shapeId="0" xr:uid="{00000000-0006-0000-0500-00001B000000}">
      <text>
        <r>
          <rPr>
            <b/>
            <sz val="9"/>
            <color indexed="81"/>
            <rFont val="Geneva"/>
            <family val="2"/>
          </rPr>
          <t>Pays du découcher</t>
        </r>
      </text>
    </comment>
    <comment ref="CE17" authorId="0" shapeId="0" xr:uid="{00000000-0006-0000-0500-00001C000000}">
      <text>
        <r>
          <rPr>
            <b/>
            <sz val="9"/>
            <color indexed="81"/>
            <rFont val="Geneva"/>
            <family val="2"/>
          </rPr>
          <t>Pays du découcher</t>
        </r>
      </text>
    </comment>
    <comment ref="B18" authorId="0" shapeId="0" xr:uid="{00000000-0006-0000-0500-00001D000000}">
      <text>
        <r>
          <rPr>
            <b/>
            <sz val="9"/>
            <color indexed="81"/>
            <rFont val="Geneva"/>
            <family val="2"/>
          </rPr>
          <t>Date de début (ex. : 01/01/01)</t>
        </r>
      </text>
    </comment>
    <comment ref="B19" authorId="0" shapeId="0" xr:uid="{00000000-0006-0000-0500-00001E000000}">
      <text>
        <r>
          <rPr>
            <b/>
            <sz val="9"/>
            <color indexed="81"/>
            <rFont val="Geneva"/>
            <family val="2"/>
          </rPr>
          <t>Date de fin</t>
        </r>
      </text>
    </comment>
    <comment ref="F27" authorId="0" shapeId="0" xr:uid="{00000000-0006-0000-0500-00001F000000}">
      <text>
        <r>
          <rPr>
            <b/>
            <sz val="9"/>
            <color indexed="81"/>
            <rFont val="Geneva"/>
            <family val="2"/>
          </rPr>
          <t>Pays du découcher</t>
        </r>
      </text>
    </comment>
    <comment ref="M27" authorId="0" shapeId="0" xr:uid="{00000000-0006-0000-0500-000020000000}">
      <text>
        <r>
          <rPr>
            <b/>
            <sz val="9"/>
            <color indexed="81"/>
            <rFont val="Geneva"/>
            <family val="2"/>
          </rPr>
          <t>Pays du découcher</t>
        </r>
      </text>
    </comment>
    <comment ref="T27" authorId="0" shapeId="0" xr:uid="{00000000-0006-0000-0500-000021000000}">
      <text>
        <r>
          <rPr>
            <b/>
            <sz val="9"/>
            <color indexed="81"/>
            <rFont val="Geneva"/>
            <family val="2"/>
          </rPr>
          <t>Pays du découcher</t>
        </r>
      </text>
    </comment>
    <comment ref="AA27" authorId="0" shapeId="0" xr:uid="{00000000-0006-0000-0500-000022000000}">
      <text>
        <r>
          <rPr>
            <b/>
            <sz val="9"/>
            <color indexed="81"/>
            <rFont val="Geneva"/>
            <family val="2"/>
          </rPr>
          <t>Pays du découcher</t>
        </r>
      </text>
    </comment>
    <comment ref="AH27" authorId="0" shapeId="0" xr:uid="{00000000-0006-0000-0500-000023000000}">
      <text>
        <r>
          <rPr>
            <b/>
            <sz val="9"/>
            <color indexed="81"/>
            <rFont val="Geneva"/>
            <family val="2"/>
          </rPr>
          <t>Pays du découcher</t>
        </r>
      </text>
    </comment>
    <comment ref="AO27" authorId="0" shapeId="0" xr:uid="{00000000-0006-0000-0500-000024000000}">
      <text>
        <r>
          <rPr>
            <b/>
            <sz val="9"/>
            <color indexed="81"/>
            <rFont val="Geneva"/>
            <family val="2"/>
          </rPr>
          <t>Pays du découcher</t>
        </r>
      </text>
    </comment>
    <comment ref="AV27" authorId="0" shapeId="0" xr:uid="{00000000-0006-0000-0500-000025000000}">
      <text>
        <r>
          <rPr>
            <b/>
            <sz val="9"/>
            <color indexed="81"/>
            <rFont val="Geneva"/>
            <family val="2"/>
          </rPr>
          <t>Pays du découcher</t>
        </r>
      </text>
    </comment>
    <comment ref="BC27" authorId="0" shapeId="0" xr:uid="{00000000-0006-0000-0500-000026000000}">
      <text>
        <r>
          <rPr>
            <b/>
            <sz val="9"/>
            <color indexed="81"/>
            <rFont val="Geneva"/>
            <family val="2"/>
          </rPr>
          <t>Pays du découcher</t>
        </r>
      </text>
    </comment>
    <comment ref="BJ27" authorId="0" shapeId="0" xr:uid="{00000000-0006-0000-0500-000027000000}">
      <text>
        <r>
          <rPr>
            <b/>
            <sz val="9"/>
            <color indexed="81"/>
            <rFont val="Geneva"/>
            <family val="2"/>
          </rPr>
          <t>Pays du découcher</t>
        </r>
      </text>
    </comment>
    <comment ref="BQ27" authorId="0" shapeId="0" xr:uid="{00000000-0006-0000-0500-000028000000}">
      <text>
        <r>
          <rPr>
            <b/>
            <sz val="9"/>
            <color indexed="81"/>
            <rFont val="Geneva"/>
            <family val="2"/>
          </rPr>
          <t>Pays du découcher</t>
        </r>
      </text>
    </comment>
    <comment ref="BX27" authorId="0" shapeId="0" xr:uid="{00000000-0006-0000-0500-000029000000}">
      <text>
        <r>
          <rPr>
            <b/>
            <sz val="9"/>
            <color indexed="81"/>
            <rFont val="Geneva"/>
            <family val="2"/>
          </rPr>
          <t>Pays du découcher</t>
        </r>
      </text>
    </comment>
    <comment ref="CE27" authorId="0" shapeId="0" xr:uid="{00000000-0006-0000-0500-00002A000000}">
      <text>
        <r>
          <rPr>
            <b/>
            <sz val="9"/>
            <color indexed="81"/>
            <rFont val="Geneva"/>
            <family val="2"/>
          </rPr>
          <t>Pays du découcher</t>
        </r>
      </text>
    </comment>
    <comment ref="F37" authorId="0" shapeId="0" xr:uid="{00000000-0006-0000-0500-00002B000000}">
      <text>
        <r>
          <rPr>
            <b/>
            <sz val="9"/>
            <color indexed="81"/>
            <rFont val="Geneva"/>
            <family val="2"/>
          </rPr>
          <t>Pays du découcher</t>
        </r>
      </text>
    </comment>
    <comment ref="M37" authorId="0" shapeId="0" xr:uid="{00000000-0006-0000-0500-00002C000000}">
      <text>
        <r>
          <rPr>
            <b/>
            <sz val="9"/>
            <color indexed="81"/>
            <rFont val="Geneva"/>
            <family val="2"/>
          </rPr>
          <t>Pays du découcher</t>
        </r>
      </text>
    </comment>
    <comment ref="T37" authorId="0" shapeId="0" xr:uid="{00000000-0006-0000-0500-00002D000000}">
      <text>
        <r>
          <rPr>
            <b/>
            <sz val="9"/>
            <color indexed="81"/>
            <rFont val="Geneva"/>
            <family val="2"/>
          </rPr>
          <t>Pays du découcher</t>
        </r>
      </text>
    </comment>
    <comment ref="AA37" authorId="0" shapeId="0" xr:uid="{00000000-0006-0000-0500-00002E000000}">
      <text>
        <r>
          <rPr>
            <b/>
            <sz val="9"/>
            <color indexed="81"/>
            <rFont val="Geneva"/>
            <family val="2"/>
          </rPr>
          <t>Pays du découcher</t>
        </r>
      </text>
    </comment>
    <comment ref="AH37" authorId="0" shapeId="0" xr:uid="{00000000-0006-0000-0500-00002F000000}">
      <text>
        <r>
          <rPr>
            <b/>
            <sz val="9"/>
            <color indexed="81"/>
            <rFont val="Geneva"/>
            <family val="2"/>
          </rPr>
          <t>Pays du découcher</t>
        </r>
      </text>
    </comment>
    <comment ref="AO37" authorId="0" shapeId="0" xr:uid="{00000000-0006-0000-0500-000030000000}">
      <text>
        <r>
          <rPr>
            <b/>
            <sz val="9"/>
            <color indexed="81"/>
            <rFont val="Geneva"/>
            <family val="2"/>
          </rPr>
          <t>Pays du découcher</t>
        </r>
      </text>
    </comment>
    <comment ref="AV37" authorId="0" shapeId="0" xr:uid="{00000000-0006-0000-0500-000031000000}">
      <text>
        <r>
          <rPr>
            <b/>
            <sz val="9"/>
            <color indexed="81"/>
            <rFont val="Geneva"/>
            <family val="2"/>
          </rPr>
          <t>Pays du découcher</t>
        </r>
      </text>
    </comment>
    <comment ref="BC37" authorId="0" shapeId="0" xr:uid="{00000000-0006-0000-0500-000032000000}">
      <text>
        <r>
          <rPr>
            <b/>
            <sz val="9"/>
            <color indexed="81"/>
            <rFont val="Geneva"/>
            <family val="2"/>
          </rPr>
          <t>Pays du découcher</t>
        </r>
      </text>
    </comment>
    <comment ref="BJ37" authorId="0" shapeId="0" xr:uid="{00000000-0006-0000-0500-000033000000}">
      <text>
        <r>
          <rPr>
            <b/>
            <sz val="9"/>
            <color indexed="81"/>
            <rFont val="Geneva"/>
            <family val="2"/>
          </rPr>
          <t>Pays du découcher</t>
        </r>
      </text>
    </comment>
    <comment ref="BQ37" authorId="0" shapeId="0" xr:uid="{00000000-0006-0000-0500-000034000000}">
      <text>
        <r>
          <rPr>
            <b/>
            <sz val="9"/>
            <color indexed="81"/>
            <rFont val="Geneva"/>
            <family val="2"/>
          </rPr>
          <t>Pays du découcher</t>
        </r>
      </text>
    </comment>
    <comment ref="BX37" authorId="0" shapeId="0" xr:uid="{00000000-0006-0000-0500-000035000000}">
      <text>
        <r>
          <rPr>
            <b/>
            <sz val="9"/>
            <color indexed="81"/>
            <rFont val="Geneva"/>
            <family val="2"/>
          </rPr>
          <t>Pays du découcher</t>
        </r>
      </text>
    </comment>
    <comment ref="CE37" authorId="0" shapeId="0" xr:uid="{00000000-0006-0000-0500-000036000000}">
      <text>
        <r>
          <rPr>
            <b/>
            <sz val="9"/>
            <color indexed="81"/>
            <rFont val="Geneva"/>
            <family val="2"/>
          </rPr>
          <t>Pays du découcher</t>
        </r>
      </text>
    </comment>
    <comment ref="F47" authorId="0" shapeId="0" xr:uid="{00000000-0006-0000-0500-000037000000}">
      <text>
        <r>
          <rPr>
            <b/>
            <sz val="9"/>
            <color indexed="81"/>
            <rFont val="Geneva"/>
            <family val="2"/>
          </rPr>
          <t>Pays du découcher</t>
        </r>
      </text>
    </comment>
    <comment ref="M47" authorId="0" shapeId="0" xr:uid="{00000000-0006-0000-0500-000038000000}">
      <text>
        <r>
          <rPr>
            <b/>
            <sz val="9"/>
            <color indexed="81"/>
            <rFont val="Geneva"/>
            <family val="2"/>
          </rPr>
          <t>Pays du découcher</t>
        </r>
      </text>
    </comment>
    <comment ref="T47" authorId="0" shapeId="0" xr:uid="{00000000-0006-0000-0500-000039000000}">
      <text>
        <r>
          <rPr>
            <b/>
            <sz val="9"/>
            <color indexed="81"/>
            <rFont val="Geneva"/>
            <family val="2"/>
          </rPr>
          <t>Pays du découcher</t>
        </r>
      </text>
    </comment>
    <comment ref="AA47" authorId="0" shapeId="0" xr:uid="{00000000-0006-0000-0500-00003A000000}">
      <text>
        <r>
          <rPr>
            <b/>
            <sz val="9"/>
            <color indexed="81"/>
            <rFont val="Geneva"/>
            <family val="2"/>
          </rPr>
          <t>Pays du découcher</t>
        </r>
      </text>
    </comment>
    <comment ref="AH47" authorId="0" shapeId="0" xr:uid="{00000000-0006-0000-0500-00003B000000}">
      <text>
        <r>
          <rPr>
            <b/>
            <sz val="9"/>
            <color indexed="81"/>
            <rFont val="Geneva"/>
            <family val="2"/>
          </rPr>
          <t>Pays du découcher</t>
        </r>
      </text>
    </comment>
    <comment ref="AO47" authorId="0" shapeId="0" xr:uid="{00000000-0006-0000-0500-00003C000000}">
      <text>
        <r>
          <rPr>
            <b/>
            <sz val="9"/>
            <color indexed="81"/>
            <rFont val="Geneva"/>
            <family val="2"/>
          </rPr>
          <t>Pays du découcher</t>
        </r>
      </text>
    </comment>
    <comment ref="AV47" authorId="0" shapeId="0" xr:uid="{00000000-0006-0000-0500-00003D000000}">
      <text>
        <r>
          <rPr>
            <b/>
            <sz val="9"/>
            <color indexed="81"/>
            <rFont val="Geneva"/>
            <family val="2"/>
          </rPr>
          <t>Pays du découcher</t>
        </r>
      </text>
    </comment>
    <comment ref="BC47" authorId="0" shapeId="0" xr:uid="{00000000-0006-0000-0500-00003E000000}">
      <text>
        <r>
          <rPr>
            <b/>
            <sz val="9"/>
            <color indexed="81"/>
            <rFont val="Geneva"/>
            <family val="2"/>
          </rPr>
          <t>Pays du découcher</t>
        </r>
      </text>
    </comment>
    <comment ref="BJ47" authorId="0" shapeId="0" xr:uid="{00000000-0006-0000-0500-00003F000000}">
      <text>
        <r>
          <rPr>
            <b/>
            <sz val="9"/>
            <color indexed="81"/>
            <rFont val="Geneva"/>
            <family val="2"/>
          </rPr>
          <t>Pays du découcher</t>
        </r>
      </text>
    </comment>
    <comment ref="BQ47" authorId="0" shapeId="0" xr:uid="{00000000-0006-0000-0500-000040000000}">
      <text>
        <r>
          <rPr>
            <b/>
            <sz val="9"/>
            <color indexed="81"/>
            <rFont val="Geneva"/>
            <family val="2"/>
          </rPr>
          <t>Pays du découcher</t>
        </r>
      </text>
    </comment>
    <comment ref="BX47" authorId="0" shapeId="0" xr:uid="{00000000-0006-0000-0500-000041000000}">
      <text>
        <r>
          <rPr>
            <b/>
            <sz val="9"/>
            <color indexed="81"/>
            <rFont val="Geneva"/>
            <family val="2"/>
          </rPr>
          <t>Pays du découcher</t>
        </r>
      </text>
    </comment>
    <comment ref="CE47" authorId="0" shapeId="0" xr:uid="{00000000-0006-0000-0500-000042000000}">
      <text>
        <r>
          <rPr>
            <b/>
            <sz val="9"/>
            <color indexed="81"/>
            <rFont val="Geneva"/>
            <family val="2"/>
          </rPr>
          <t>Pays du découcher</t>
        </r>
      </text>
    </comment>
    <comment ref="F59" authorId="0" shapeId="0" xr:uid="{00000000-0006-0000-0500-000043000000}">
      <text>
        <r>
          <rPr>
            <b/>
            <sz val="9"/>
            <color indexed="81"/>
            <rFont val="Geneva"/>
            <family val="2"/>
          </rPr>
          <t>Pays du découcher</t>
        </r>
      </text>
    </comment>
    <comment ref="M59" authorId="0" shapeId="0" xr:uid="{00000000-0006-0000-0500-000044000000}">
      <text>
        <r>
          <rPr>
            <b/>
            <sz val="9"/>
            <color indexed="81"/>
            <rFont val="Geneva"/>
            <family val="2"/>
          </rPr>
          <t>Pays du découcher</t>
        </r>
      </text>
    </comment>
    <comment ref="T59" authorId="0" shapeId="0" xr:uid="{00000000-0006-0000-0500-000045000000}">
      <text>
        <r>
          <rPr>
            <b/>
            <sz val="9"/>
            <color indexed="81"/>
            <rFont val="Geneva"/>
            <family val="2"/>
          </rPr>
          <t>Pays du découcher</t>
        </r>
      </text>
    </comment>
    <comment ref="AA59" authorId="0" shapeId="0" xr:uid="{00000000-0006-0000-0500-000046000000}">
      <text>
        <r>
          <rPr>
            <b/>
            <sz val="9"/>
            <color indexed="81"/>
            <rFont val="Geneva"/>
            <family val="2"/>
          </rPr>
          <t>Pays du découcher</t>
        </r>
      </text>
    </comment>
    <comment ref="AH59" authorId="0" shapeId="0" xr:uid="{00000000-0006-0000-0500-000047000000}">
      <text>
        <r>
          <rPr>
            <b/>
            <sz val="9"/>
            <color indexed="81"/>
            <rFont val="Geneva"/>
            <family val="2"/>
          </rPr>
          <t>Pays du découcher</t>
        </r>
      </text>
    </comment>
    <comment ref="AO59" authorId="0" shapeId="0" xr:uid="{00000000-0006-0000-0500-000048000000}">
      <text>
        <r>
          <rPr>
            <b/>
            <sz val="9"/>
            <color indexed="81"/>
            <rFont val="Geneva"/>
            <family val="2"/>
          </rPr>
          <t>Pays du découcher</t>
        </r>
      </text>
    </comment>
    <comment ref="AV59" authorId="0" shapeId="0" xr:uid="{00000000-0006-0000-0500-000049000000}">
      <text>
        <r>
          <rPr>
            <b/>
            <sz val="9"/>
            <color indexed="81"/>
            <rFont val="Geneva"/>
            <family val="2"/>
          </rPr>
          <t>Pays du découcher</t>
        </r>
      </text>
    </comment>
    <comment ref="BC59" authorId="0" shapeId="0" xr:uid="{00000000-0006-0000-0500-00004A000000}">
      <text>
        <r>
          <rPr>
            <b/>
            <sz val="9"/>
            <color indexed="81"/>
            <rFont val="Geneva"/>
            <family val="2"/>
          </rPr>
          <t>Pays du découcher</t>
        </r>
      </text>
    </comment>
    <comment ref="BJ59" authorId="0" shapeId="0" xr:uid="{00000000-0006-0000-0500-00004B000000}">
      <text>
        <r>
          <rPr>
            <b/>
            <sz val="9"/>
            <color indexed="81"/>
            <rFont val="Geneva"/>
            <family val="2"/>
          </rPr>
          <t>Pays du découcher</t>
        </r>
      </text>
    </comment>
    <comment ref="BQ59" authorId="0" shapeId="0" xr:uid="{00000000-0006-0000-0500-00004C000000}">
      <text>
        <r>
          <rPr>
            <b/>
            <sz val="9"/>
            <color indexed="81"/>
            <rFont val="Geneva"/>
            <family val="2"/>
          </rPr>
          <t>Pays du découcher</t>
        </r>
      </text>
    </comment>
    <comment ref="BX59" authorId="0" shapeId="0" xr:uid="{00000000-0006-0000-0500-00004D000000}">
      <text>
        <r>
          <rPr>
            <b/>
            <sz val="9"/>
            <color indexed="81"/>
            <rFont val="Geneva"/>
            <family val="2"/>
          </rPr>
          <t>Pays du découcher</t>
        </r>
      </text>
    </comment>
    <comment ref="CE59" authorId="0" shapeId="0" xr:uid="{00000000-0006-0000-0500-00004E000000}">
      <text>
        <r>
          <rPr>
            <b/>
            <sz val="9"/>
            <color indexed="81"/>
            <rFont val="Geneva"/>
            <family val="2"/>
          </rPr>
          <t>Pays du découcher</t>
        </r>
      </text>
    </comment>
    <comment ref="F69" authorId="0" shapeId="0" xr:uid="{00000000-0006-0000-0500-00004F000000}">
      <text>
        <r>
          <rPr>
            <b/>
            <sz val="9"/>
            <color indexed="81"/>
            <rFont val="Geneva"/>
            <family val="2"/>
          </rPr>
          <t>Pays du découcher</t>
        </r>
      </text>
    </comment>
    <comment ref="M69" authorId="0" shapeId="0" xr:uid="{00000000-0006-0000-0500-000050000000}">
      <text>
        <r>
          <rPr>
            <b/>
            <sz val="9"/>
            <color indexed="81"/>
            <rFont val="Geneva"/>
            <family val="2"/>
          </rPr>
          <t>Pays du découcher</t>
        </r>
      </text>
    </comment>
    <comment ref="T69" authorId="0" shapeId="0" xr:uid="{00000000-0006-0000-0500-000051000000}">
      <text>
        <r>
          <rPr>
            <b/>
            <sz val="9"/>
            <color indexed="81"/>
            <rFont val="Geneva"/>
            <family val="2"/>
          </rPr>
          <t>Pays du découcher</t>
        </r>
      </text>
    </comment>
    <comment ref="AA69" authorId="0" shapeId="0" xr:uid="{00000000-0006-0000-0500-000052000000}">
      <text>
        <r>
          <rPr>
            <b/>
            <sz val="9"/>
            <color indexed="81"/>
            <rFont val="Geneva"/>
            <family val="2"/>
          </rPr>
          <t>Pays du découcher</t>
        </r>
      </text>
    </comment>
    <comment ref="AH69" authorId="0" shapeId="0" xr:uid="{00000000-0006-0000-0500-000053000000}">
      <text>
        <r>
          <rPr>
            <b/>
            <sz val="9"/>
            <color indexed="81"/>
            <rFont val="Geneva"/>
            <family val="2"/>
          </rPr>
          <t>Pays du découcher</t>
        </r>
      </text>
    </comment>
    <comment ref="AO69" authorId="0" shapeId="0" xr:uid="{00000000-0006-0000-0500-000054000000}">
      <text>
        <r>
          <rPr>
            <b/>
            <sz val="9"/>
            <color indexed="81"/>
            <rFont val="Geneva"/>
            <family val="2"/>
          </rPr>
          <t>Pays du découcher</t>
        </r>
      </text>
    </comment>
    <comment ref="AV69" authorId="0" shapeId="0" xr:uid="{00000000-0006-0000-0500-000055000000}">
      <text>
        <r>
          <rPr>
            <b/>
            <sz val="9"/>
            <color indexed="81"/>
            <rFont val="Geneva"/>
            <family val="2"/>
          </rPr>
          <t>Pays du découcher</t>
        </r>
      </text>
    </comment>
    <comment ref="BC69" authorId="0" shapeId="0" xr:uid="{00000000-0006-0000-0500-000056000000}">
      <text>
        <r>
          <rPr>
            <b/>
            <sz val="9"/>
            <color indexed="81"/>
            <rFont val="Geneva"/>
            <family val="2"/>
          </rPr>
          <t>Pays du découcher</t>
        </r>
      </text>
    </comment>
    <comment ref="BJ69" authorId="0" shapeId="0" xr:uid="{00000000-0006-0000-0500-000057000000}">
      <text>
        <r>
          <rPr>
            <b/>
            <sz val="9"/>
            <color indexed="81"/>
            <rFont val="Geneva"/>
            <family val="2"/>
          </rPr>
          <t>Pays du découcher</t>
        </r>
      </text>
    </comment>
    <comment ref="BQ69" authorId="0" shapeId="0" xr:uid="{00000000-0006-0000-0500-000058000000}">
      <text>
        <r>
          <rPr>
            <b/>
            <sz val="9"/>
            <color indexed="81"/>
            <rFont val="Geneva"/>
            <family val="2"/>
          </rPr>
          <t>Pays du découcher</t>
        </r>
      </text>
    </comment>
    <comment ref="BX69" authorId="0" shapeId="0" xr:uid="{00000000-0006-0000-0500-000059000000}">
      <text>
        <r>
          <rPr>
            <b/>
            <sz val="9"/>
            <color indexed="81"/>
            <rFont val="Geneva"/>
            <family val="2"/>
          </rPr>
          <t>Pays du découcher</t>
        </r>
      </text>
    </comment>
    <comment ref="CE69" authorId="0" shapeId="0" xr:uid="{00000000-0006-0000-0500-00005A000000}">
      <text>
        <r>
          <rPr>
            <b/>
            <sz val="9"/>
            <color indexed="81"/>
            <rFont val="Geneva"/>
            <family val="2"/>
          </rPr>
          <t>Pays du découcher</t>
        </r>
      </text>
    </comment>
    <comment ref="F79" authorId="0" shapeId="0" xr:uid="{00000000-0006-0000-0500-00005B000000}">
      <text>
        <r>
          <rPr>
            <b/>
            <sz val="9"/>
            <color indexed="81"/>
            <rFont val="Geneva"/>
            <family val="2"/>
          </rPr>
          <t>Pays du découcher</t>
        </r>
      </text>
    </comment>
    <comment ref="M79" authorId="0" shapeId="0" xr:uid="{00000000-0006-0000-0500-00005C000000}">
      <text>
        <r>
          <rPr>
            <b/>
            <sz val="9"/>
            <color indexed="81"/>
            <rFont val="Geneva"/>
            <family val="2"/>
          </rPr>
          <t>Pays du découcher</t>
        </r>
      </text>
    </comment>
    <comment ref="T79" authorId="0" shapeId="0" xr:uid="{00000000-0006-0000-0500-00005D000000}">
      <text>
        <r>
          <rPr>
            <b/>
            <sz val="9"/>
            <color indexed="81"/>
            <rFont val="Geneva"/>
            <family val="2"/>
          </rPr>
          <t>Pays du découcher</t>
        </r>
      </text>
    </comment>
    <comment ref="AA79" authorId="0" shapeId="0" xr:uid="{00000000-0006-0000-0500-00005E000000}">
      <text>
        <r>
          <rPr>
            <b/>
            <sz val="9"/>
            <color indexed="81"/>
            <rFont val="Geneva"/>
            <family val="2"/>
          </rPr>
          <t>Pays du découcher</t>
        </r>
      </text>
    </comment>
    <comment ref="AH79" authorId="0" shapeId="0" xr:uid="{00000000-0006-0000-0500-00005F000000}">
      <text>
        <r>
          <rPr>
            <b/>
            <sz val="9"/>
            <color indexed="81"/>
            <rFont val="Geneva"/>
            <family val="2"/>
          </rPr>
          <t>Pays du découcher</t>
        </r>
      </text>
    </comment>
    <comment ref="AO79" authorId="0" shapeId="0" xr:uid="{00000000-0006-0000-0500-000060000000}">
      <text>
        <r>
          <rPr>
            <b/>
            <sz val="9"/>
            <color indexed="81"/>
            <rFont val="Geneva"/>
            <family val="2"/>
          </rPr>
          <t>Pays du découcher</t>
        </r>
      </text>
    </comment>
    <comment ref="AV79" authorId="0" shapeId="0" xr:uid="{00000000-0006-0000-0500-000061000000}">
      <text>
        <r>
          <rPr>
            <b/>
            <sz val="9"/>
            <color indexed="81"/>
            <rFont val="Geneva"/>
            <family val="2"/>
          </rPr>
          <t>Pays du découcher</t>
        </r>
      </text>
    </comment>
    <comment ref="BC79" authorId="0" shapeId="0" xr:uid="{00000000-0006-0000-0500-000062000000}">
      <text>
        <r>
          <rPr>
            <b/>
            <sz val="9"/>
            <color indexed="81"/>
            <rFont val="Geneva"/>
            <family val="2"/>
          </rPr>
          <t>Pays du découcher</t>
        </r>
      </text>
    </comment>
    <comment ref="BJ79" authorId="0" shapeId="0" xr:uid="{00000000-0006-0000-0500-000063000000}">
      <text>
        <r>
          <rPr>
            <b/>
            <sz val="9"/>
            <color indexed="81"/>
            <rFont val="Geneva"/>
            <family val="2"/>
          </rPr>
          <t>Pays du découcher</t>
        </r>
      </text>
    </comment>
    <comment ref="BQ79" authorId="0" shapeId="0" xr:uid="{00000000-0006-0000-0500-000064000000}">
      <text>
        <r>
          <rPr>
            <b/>
            <sz val="9"/>
            <color indexed="81"/>
            <rFont val="Geneva"/>
            <family val="2"/>
          </rPr>
          <t>Pays du découcher</t>
        </r>
      </text>
    </comment>
    <comment ref="BX79" authorId="0" shapeId="0" xr:uid="{00000000-0006-0000-0500-000065000000}">
      <text>
        <r>
          <rPr>
            <b/>
            <sz val="9"/>
            <color indexed="81"/>
            <rFont val="Geneva"/>
            <family val="2"/>
          </rPr>
          <t>Pays du découcher</t>
        </r>
      </text>
    </comment>
    <comment ref="CE79" authorId="0" shapeId="0" xr:uid="{00000000-0006-0000-0500-000066000000}">
      <text>
        <r>
          <rPr>
            <b/>
            <sz val="9"/>
            <color indexed="81"/>
            <rFont val="Geneva"/>
            <family val="2"/>
          </rPr>
          <t>Pays du découcher</t>
        </r>
      </text>
    </comment>
    <comment ref="F89" authorId="0" shapeId="0" xr:uid="{00000000-0006-0000-0500-000067000000}">
      <text>
        <r>
          <rPr>
            <b/>
            <sz val="9"/>
            <color indexed="81"/>
            <rFont val="Geneva"/>
            <family val="2"/>
          </rPr>
          <t>Pays du découcher</t>
        </r>
      </text>
    </comment>
    <comment ref="M89" authorId="0" shapeId="0" xr:uid="{00000000-0006-0000-0500-000068000000}">
      <text>
        <r>
          <rPr>
            <b/>
            <sz val="9"/>
            <color indexed="81"/>
            <rFont val="Geneva"/>
            <family val="2"/>
          </rPr>
          <t>Pays du découcher</t>
        </r>
      </text>
    </comment>
    <comment ref="T89" authorId="0" shapeId="0" xr:uid="{00000000-0006-0000-0500-000069000000}">
      <text>
        <r>
          <rPr>
            <b/>
            <sz val="9"/>
            <color indexed="81"/>
            <rFont val="Geneva"/>
            <family val="2"/>
          </rPr>
          <t>Pays du découcher</t>
        </r>
      </text>
    </comment>
    <comment ref="AA89" authorId="0" shapeId="0" xr:uid="{00000000-0006-0000-0500-00006A000000}">
      <text>
        <r>
          <rPr>
            <b/>
            <sz val="9"/>
            <color indexed="81"/>
            <rFont val="Geneva"/>
            <family val="2"/>
          </rPr>
          <t>Pays du découcher</t>
        </r>
      </text>
    </comment>
    <comment ref="AH89" authorId="0" shapeId="0" xr:uid="{00000000-0006-0000-0500-00006B000000}">
      <text>
        <r>
          <rPr>
            <b/>
            <sz val="9"/>
            <color indexed="81"/>
            <rFont val="Geneva"/>
            <family val="2"/>
          </rPr>
          <t>Pays du découcher</t>
        </r>
      </text>
    </comment>
    <comment ref="AO89" authorId="0" shapeId="0" xr:uid="{00000000-0006-0000-0500-00006C000000}">
      <text>
        <r>
          <rPr>
            <b/>
            <sz val="9"/>
            <color indexed="81"/>
            <rFont val="Geneva"/>
            <family val="2"/>
          </rPr>
          <t>Pays du découcher</t>
        </r>
      </text>
    </comment>
    <comment ref="AV89" authorId="0" shapeId="0" xr:uid="{00000000-0006-0000-0500-00006D000000}">
      <text>
        <r>
          <rPr>
            <b/>
            <sz val="9"/>
            <color indexed="81"/>
            <rFont val="Geneva"/>
            <family val="2"/>
          </rPr>
          <t>Pays du découcher</t>
        </r>
      </text>
    </comment>
    <comment ref="BC89" authorId="0" shapeId="0" xr:uid="{00000000-0006-0000-0500-00006E000000}">
      <text>
        <r>
          <rPr>
            <b/>
            <sz val="9"/>
            <color indexed="81"/>
            <rFont val="Geneva"/>
            <family val="2"/>
          </rPr>
          <t>Pays du découcher</t>
        </r>
      </text>
    </comment>
    <comment ref="BJ89" authorId="0" shapeId="0" xr:uid="{00000000-0006-0000-0500-00006F000000}">
      <text>
        <r>
          <rPr>
            <b/>
            <sz val="9"/>
            <color indexed="81"/>
            <rFont val="Geneva"/>
            <family val="2"/>
          </rPr>
          <t>Pays du découcher</t>
        </r>
      </text>
    </comment>
    <comment ref="BQ89" authorId="0" shapeId="0" xr:uid="{00000000-0006-0000-0500-000070000000}">
      <text>
        <r>
          <rPr>
            <b/>
            <sz val="9"/>
            <color indexed="81"/>
            <rFont val="Geneva"/>
            <family val="2"/>
          </rPr>
          <t>Pays du découcher</t>
        </r>
      </text>
    </comment>
    <comment ref="BX89" authorId="0" shapeId="0" xr:uid="{00000000-0006-0000-0500-000071000000}">
      <text>
        <r>
          <rPr>
            <b/>
            <sz val="9"/>
            <color indexed="81"/>
            <rFont val="Geneva"/>
            <family val="2"/>
          </rPr>
          <t>Pays du découcher</t>
        </r>
      </text>
    </comment>
    <comment ref="CE89" authorId="0" shapeId="0" xr:uid="{00000000-0006-0000-0500-000072000000}">
      <text>
        <r>
          <rPr>
            <b/>
            <sz val="9"/>
            <color indexed="81"/>
            <rFont val="Geneva"/>
            <family val="2"/>
          </rPr>
          <t>Pays du découcher</t>
        </r>
      </text>
    </comment>
    <comment ref="F99" authorId="0" shapeId="0" xr:uid="{00000000-0006-0000-0500-000073000000}">
      <text>
        <r>
          <rPr>
            <b/>
            <sz val="9"/>
            <color indexed="81"/>
            <rFont val="Geneva"/>
            <family val="2"/>
          </rPr>
          <t>Pays du découcher</t>
        </r>
      </text>
    </comment>
    <comment ref="M99" authorId="0" shapeId="0" xr:uid="{00000000-0006-0000-0500-000074000000}">
      <text>
        <r>
          <rPr>
            <b/>
            <sz val="9"/>
            <color indexed="81"/>
            <rFont val="Geneva"/>
            <family val="2"/>
          </rPr>
          <t>Pays du découcher</t>
        </r>
      </text>
    </comment>
    <comment ref="T99" authorId="0" shapeId="0" xr:uid="{00000000-0006-0000-0500-000075000000}">
      <text>
        <r>
          <rPr>
            <b/>
            <sz val="9"/>
            <color indexed="81"/>
            <rFont val="Geneva"/>
            <family val="2"/>
          </rPr>
          <t>Pays du découcher</t>
        </r>
      </text>
    </comment>
    <comment ref="AA99" authorId="0" shapeId="0" xr:uid="{00000000-0006-0000-0500-000076000000}">
      <text>
        <r>
          <rPr>
            <b/>
            <sz val="9"/>
            <color indexed="81"/>
            <rFont val="Geneva"/>
            <family val="2"/>
          </rPr>
          <t>Pays du découcher</t>
        </r>
      </text>
    </comment>
    <comment ref="AH99" authorId="0" shapeId="0" xr:uid="{00000000-0006-0000-0500-000077000000}">
      <text>
        <r>
          <rPr>
            <b/>
            <sz val="9"/>
            <color indexed="81"/>
            <rFont val="Geneva"/>
            <family val="2"/>
          </rPr>
          <t>Pays du découcher</t>
        </r>
      </text>
    </comment>
    <comment ref="AO99" authorId="0" shapeId="0" xr:uid="{00000000-0006-0000-0500-000078000000}">
      <text>
        <r>
          <rPr>
            <b/>
            <sz val="9"/>
            <color indexed="81"/>
            <rFont val="Geneva"/>
            <family val="2"/>
          </rPr>
          <t>Pays du découcher</t>
        </r>
      </text>
    </comment>
    <comment ref="AV99" authorId="0" shapeId="0" xr:uid="{00000000-0006-0000-0500-000079000000}">
      <text>
        <r>
          <rPr>
            <b/>
            <sz val="9"/>
            <color indexed="81"/>
            <rFont val="Geneva"/>
            <family val="2"/>
          </rPr>
          <t>Pays du découcher</t>
        </r>
      </text>
    </comment>
    <comment ref="BC99" authorId="0" shapeId="0" xr:uid="{00000000-0006-0000-0500-00007A000000}">
      <text>
        <r>
          <rPr>
            <b/>
            <sz val="9"/>
            <color indexed="81"/>
            <rFont val="Geneva"/>
            <family val="2"/>
          </rPr>
          <t>Pays du découcher</t>
        </r>
      </text>
    </comment>
    <comment ref="BJ99" authorId="0" shapeId="0" xr:uid="{00000000-0006-0000-0500-00007B000000}">
      <text>
        <r>
          <rPr>
            <b/>
            <sz val="9"/>
            <color indexed="81"/>
            <rFont val="Geneva"/>
            <family val="2"/>
          </rPr>
          <t>Pays du découcher</t>
        </r>
      </text>
    </comment>
    <comment ref="BQ99" authorId="0" shapeId="0" xr:uid="{00000000-0006-0000-0500-00007C000000}">
      <text>
        <r>
          <rPr>
            <b/>
            <sz val="9"/>
            <color indexed="81"/>
            <rFont val="Geneva"/>
            <family val="2"/>
          </rPr>
          <t>Pays du découcher</t>
        </r>
      </text>
    </comment>
    <comment ref="BX99" authorId="0" shapeId="0" xr:uid="{00000000-0006-0000-0500-00007D000000}">
      <text>
        <r>
          <rPr>
            <b/>
            <sz val="9"/>
            <color indexed="81"/>
            <rFont val="Geneva"/>
            <family val="2"/>
          </rPr>
          <t>Pays du découcher</t>
        </r>
      </text>
    </comment>
    <comment ref="CE99" authorId="0" shapeId="0" xr:uid="{00000000-0006-0000-0500-00007E000000}">
      <text>
        <r>
          <rPr>
            <b/>
            <sz val="9"/>
            <color indexed="81"/>
            <rFont val="Geneva"/>
            <family val="2"/>
          </rPr>
          <t>Pays du découcher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Philippe Lacroute</author>
  </authors>
  <commentList>
    <comment ref="D4" authorId="0" shapeId="0" xr:uid="{00000000-0006-0000-0900-000001000000}">
      <text>
        <r>
          <rPr>
            <b/>
            <sz val="9"/>
            <color indexed="81"/>
            <rFont val="Geneva"/>
            <family val="2"/>
          </rPr>
          <t>Inscrire le type du véhicule utilisé
Joindre une photocopie de la carte grise</t>
        </r>
      </text>
    </comment>
    <comment ref="E8" authorId="0" shapeId="0" xr:uid="{00000000-0006-0000-0900-000002000000}">
      <text>
        <r>
          <rPr>
            <b/>
            <sz val="9"/>
            <color indexed="81"/>
            <rFont val="Geneva"/>
            <family val="2"/>
          </rPr>
          <t>Insérer la distance A/R Domicile/Aéroport</t>
        </r>
      </text>
    </comment>
    <comment ref="C21" authorId="0" shapeId="0" xr:uid="{00000000-0006-0000-0900-000003000000}">
      <text>
        <r>
          <rPr>
            <b/>
            <sz val="9"/>
            <color indexed="81"/>
            <rFont val="Geneva"/>
            <family val="2"/>
          </rPr>
          <t>Date de la visite</t>
        </r>
      </text>
    </comment>
    <comment ref="F21" authorId="0" shapeId="0" xr:uid="{00000000-0006-0000-0900-000004000000}">
      <text>
        <r>
          <rPr>
            <b/>
            <sz val="9"/>
            <color indexed="81"/>
            <rFont val="Geneva"/>
            <family val="2"/>
          </rPr>
          <t>Insérez le nombres de km A/R domicile/ CEMPN</t>
        </r>
      </text>
    </comment>
    <comment ref="C22" authorId="0" shapeId="0" xr:uid="{00000000-0006-0000-0900-000005000000}">
      <text>
        <r>
          <rPr>
            <b/>
            <sz val="9"/>
            <color indexed="81"/>
            <rFont val="Geneva"/>
            <family val="2"/>
          </rPr>
          <t>Date de la visite</t>
        </r>
      </text>
    </comment>
    <comment ref="F22" authorId="0" shapeId="0" xr:uid="{00000000-0006-0000-0900-000006000000}">
      <text>
        <r>
          <rPr>
            <b/>
            <sz val="9"/>
            <color indexed="81"/>
            <rFont val="Geneva"/>
            <family val="2"/>
          </rPr>
          <t>Insérez le nombres de km A/R domicile/ CEMPN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Philippe Lacroute</author>
  </authors>
  <commentList>
    <comment ref="C5" authorId="0" shapeId="0" xr:uid="{00000000-0006-0000-1300-000001000000}">
      <text>
        <r>
          <rPr>
            <b/>
            <sz val="9"/>
            <color indexed="81"/>
            <rFont val="Geneva"/>
            <family val="2"/>
          </rPr>
          <t>Insérer la somme totale des nuits d'hotels du mois</t>
        </r>
      </text>
    </comment>
    <comment ref="E5" authorId="0" shapeId="0" xr:uid="{00000000-0006-0000-1300-000002000000}">
      <text>
        <r>
          <rPr>
            <b/>
            <sz val="9"/>
            <color indexed="81"/>
            <rFont val="Geneva"/>
            <family val="2"/>
          </rPr>
          <t>Insérer le nombre total de nuits d'hotels du mois</t>
        </r>
      </text>
    </comment>
    <comment ref="C36" authorId="0" shapeId="0" xr:uid="{00000000-0006-0000-1300-000003000000}">
      <text>
        <r>
          <rPr>
            <b/>
            <sz val="9"/>
            <color indexed="81"/>
            <rFont val="Geneva"/>
            <family val="2"/>
          </rPr>
          <t>Insérer la somme totale des frais de déplacement du mois</t>
        </r>
      </text>
    </comment>
  </commentList>
</comments>
</file>

<file path=xl/sharedStrings.xml><?xml version="1.0" encoding="utf-8"?>
<sst xmlns="http://schemas.openxmlformats.org/spreadsheetml/2006/main" count="3317" uniqueCount="828">
  <si>
    <t xml:space="preserve">SENEGAL                             </t>
  </si>
  <si>
    <t>SOS</t>
  </si>
  <si>
    <t xml:space="preserve">SOMALIE                             </t>
  </si>
  <si>
    <t>SRD</t>
  </si>
  <si>
    <t xml:space="preserve">SURINAM                             </t>
  </si>
  <si>
    <t>SRG</t>
  </si>
  <si>
    <t>STD</t>
  </si>
  <si>
    <t xml:space="preserve">SAO TOME-ET-PRINCIPE                </t>
  </si>
  <si>
    <t>31/12/200</t>
  </si>
  <si>
    <t xml:space="preserve">IRAN                                </t>
  </si>
  <si>
    <t xml:space="preserve">ALGERIE                             </t>
  </si>
  <si>
    <t>ECS</t>
  </si>
  <si>
    <t xml:space="preserve">EQUATEUR                            </t>
  </si>
  <si>
    <t>EEK</t>
  </si>
  <si>
    <t xml:space="preserve">WALLIS ET FUTUNA, ILES              </t>
  </si>
  <si>
    <t>WST</t>
  </si>
  <si>
    <t>SVC</t>
  </si>
  <si>
    <t xml:space="preserve">SALVADOR                            </t>
  </si>
  <si>
    <t xml:space="preserve">SYRIE                               </t>
  </si>
  <si>
    <t>SZL</t>
  </si>
  <si>
    <t xml:space="preserve">SWAZILAND                           </t>
  </si>
  <si>
    <t xml:space="preserve">TCHAD                               </t>
  </si>
  <si>
    <t xml:space="preserve">TOGO                                </t>
  </si>
  <si>
    <t xml:space="preserve">THAILANDE                           </t>
  </si>
  <si>
    <t xml:space="preserve">TIMOR EST                           </t>
  </si>
  <si>
    <t>TJR</t>
  </si>
  <si>
    <t xml:space="preserve">TADJIKISTAN                         </t>
  </si>
  <si>
    <t>TJS</t>
  </si>
  <si>
    <t>TMM</t>
  </si>
  <si>
    <t xml:space="preserve">TURKMENISTAN                        </t>
  </si>
  <si>
    <t xml:space="preserve">TUNISIE                             </t>
  </si>
  <si>
    <t>TOP</t>
  </si>
  <si>
    <t xml:space="preserve">TONGA                               </t>
  </si>
  <si>
    <t>TRL</t>
  </si>
  <si>
    <t xml:space="preserve">TURQUIE                             </t>
  </si>
  <si>
    <t>TTD</t>
  </si>
  <si>
    <t xml:space="preserve">TRINITE ET TOBAGO                   </t>
  </si>
  <si>
    <t xml:space="preserve">TUVALU                              </t>
  </si>
  <si>
    <t xml:space="preserve">TAIWAN (EX FORMOSE)                 </t>
  </si>
  <si>
    <t>TZS</t>
  </si>
  <si>
    <t xml:space="preserve">TANZANIE                            </t>
  </si>
  <si>
    <t>UAH</t>
  </si>
  <si>
    <t xml:space="preserve">UKRAINE                             </t>
  </si>
  <si>
    <t>UGX</t>
  </si>
  <si>
    <t xml:space="preserve">OUGANDA                             </t>
  </si>
  <si>
    <t xml:space="preserve">ETATS-UNIS                          </t>
  </si>
  <si>
    <t>UYU</t>
  </si>
  <si>
    <t xml:space="preserve">URUGUAY                             </t>
  </si>
  <si>
    <t>UZS</t>
  </si>
  <si>
    <t xml:space="preserve">OUZBEKISTAN                         </t>
  </si>
  <si>
    <t xml:space="preserve">NAMIBIE                             </t>
  </si>
  <si>
    <t>XPF</t>
  </si>
  <si>
    <t xml:space="preserve">NOUVELLE-CALEDONIE                  </t>
  </si>
  <si>
    <t xml:space="preserve">NIGER                               </t>
  </si>
  <si>
    <t>NGN</t>
  </si>
  <si>
    <t xml:space="preserve">NIGERIA                             </t>
  </si>
  <si>
    <t>NIO</t>
  </si>
  <si>
    <t xml:space="preserve">NICARAGUA                           </t>
  </si>
  <si>
    <t xml:space="preserve">PAYS-BAS                            </t>
  </si>
  <si>
    <t xml:space="preserve">NORVEGE                             </t>
  </si>
  <si>
    <t>NPR</t>
  </si>
  <si>
    <t>SOUTENEZ FRAISPN.com</t>
  </si>
  <si>
    <t xml:space="preserve">PORTUGAL                            </t>
  </si>
  <si>
    <t xml:space="preserve">ILES PALAOS                         </t>
  </si>
  <si>
    <t>PYG</t>
  </si>
  <si>
    <t xml:space="preserve">BOSNIE-HERZEGOVINE                  </t>
  </si>
  <si>
    <t>BBD</t>
  </si>
  <si>
    <t xml:space="preserve">BARBADE                             </t>
  </si>
  <si>
    <t xml:space="preserve">BANGLADESH                          </t>
  </si>
  <si>
    <t xml:space="preserve">ROUMANIE                            </t>
  </si>
  <si>
    <t>RUB</t>
  </si>
  <si>
    <t>Anguilla</t>
  </si>
  <si>
    <t xml:space="preserve">IRAK                                </t>
  </si>
  <si>
    <t>IRR</t>
  </si>
  <si>
    <t>RWF</t>
  </si>
  <si>
    <t xml:space="preserve">RWANDA                              </t>
  </si>
  <si>
    <t xml:space="preserve">ARABIE SAOUDITE                     </t>
  </si>
  <si>
    <t xml:space="preserve">BAHREIN                             </t>
  </si>
  <si>
    <t xml:space="preserve">BURUNDI                             </t>
  </si>
  <si>
    <t xml:space="preserve">BENIN                               </t>
  </si>
  <si>
    <t xml:space="preserve">BERMUDES                            </t>
  </si>
  <si>
    <t xml:space="preserve">BRUNEI DARUSSALAM                   </t>
  </si>
  <si>
    <t>Le cumul des nets imposables Air France pour l'année est de :</t>
  </si>
  <si>
    <t>Le cumul des indemnités repas Air France pour l'année est de :</t>
  </si>
  <si>
    <t>Le cumul des frais professionnels Air France pour l'année est de :</t>
  </si>
  <si>
    <t>Le cumul des indemnités de nuitées Air France pour l'année est de :</t>
  </si>
  <si>
    <t xml:space="preserve">KOWEIT                              </t>
  </si>
  <si>
    <t>KYD</t>
  </si>
  <si>
    <t xml:space="preserve">CAIMANS (ILES)                      </t>
  </si>
  <si>
    <t>KZT</t>
  </si>
  <si>
    <t xml:space="preserve">KAZAKHSTAN                          </t>
  </si>
  <si>
    <t>LAK</t>
  </si>
  <si>
    <t xml:space="preserve">LAOS                                </t>
  </si>
  <si>
    <t>LBP</t>
  </si>
  <si>
    <t xml:space="preserve">LIBAN                               </t>
  </si>
  <si>
    <t xml:space="preserve">SAINTE-LUCIE ET LES AUTRES PAYS DES </t>
  </si>
  <si>
    <t xml:space="preserve">LUXEMBOURG (VILLE)                  </t>
  </si>
  <si>
    <t>LKR</t>
  </si>
  <si>
    <t xml:space="preserve">SRI LANKA (EX CEYLAN)               </t>
  </si>
  <si>
    <t xml:space="preserve">LIBERIA                             </t>
  </si>
  <si>
    <t xml:space="preserve">LESOTHO                             </t>
  </si>
  <si>
    <t>Décompte des frais réels engagés par AIR FRANCE pour les nuitées</t>
  </si>
  <si>
    <t>Baréme année</t>
  </si>
  <si>
    <t>Moto</t>
  </si>
  <si>
    <t>Auto</t>
  </si>
  <si>
    <t>Moto 1 ou 2 CV</t>
  </si>
  <si>
    <t xml:space="preserve">SOUDAN                              </t>
  </si>
  <si>
    <t xml:space="preserve">SUEDE                               </t>
  </si>
  <si>
    <t xml:space="preserve">MAROC                               </t>
  </si>
  <si>
    <t>MDL</t>
  </si>
  <si>
    <t xml:space="preserve">MOLDAVIE                            </t>
  </si>
  <si>
    <t xml:space="preserve">MAYOTTE                             </t>
  </si>
  <si>
    <t>MGA</t>
  </si>
  <si>
    <t xml:space="preserve">SINGAPOUR                           </t>
  </si>
  <si>
    <t>SIT</t>
  </si>
  <si>
    <t xml:space="preserve">PARAGUAY                            </t>
  </si>
  <si>
    <t xml:space="preserve">QATAR                               </t>
  </si>
  <si>
    <t>ROL</t>
  </si>
  <si>
    <t xml:space="preserve">SEYCHELLES                          </t>
  </si>
  <si>
    <t>SDD</t>
  </si>
  <si>
    <t xml:space="preserve">INDE                                </t>
  </si>
  <si>
    <t>IQD</t>
  </si>
  <si>
    <t xml:space="preserve">TCHEQUE (REPUBLIQUE)                </t>
  </si>
  <si>
    <t xml:space="preserve">SERBIE-MONTENEGRO                   </t>
  </si>
  <si>
    <t>CUI</t>
  </si>
  <si>
    <t xml:space="preserve">CUBA                                </t>
  </si>
  <si>
    <t>CUP</t>
  </si>
  <si>
    <t xml:space="preserve">CAP-VERT                            </t>
  </si>
  <si>
    <t xml:space="preserve">DOMINICAINE (REPUBLIQUE)            </t>
  </si>
  <si>
    <t xml:space="preserve">DJIBOUTI                            </t>
  </si>
  <si>
    <t xml:space="preserve">DANEMARK                            </t>
  </si>
  <si>
    <t xml:space="preserve">DOMINIQUE                           </t>
  </si>
  <si>
    <t>DOP</t>
  </si>
  <si>
    <t xml:space="preserve">ETHIOPIE                            </t>
  </si>
  <si>
    <t xml:space="preserve">UNION ECONOMIQUE ET MONETAIRE       </t>
  </si>
  <si>
    <t>Bangladesh</t>
  </si>
  <si>
    <t>BDT</t>
  </si>
  <si>
    <t>Mayotte</t>
  </si>
  <si>
    <t>Indemnités kilométriques de l'administration fiscale pour un véhicule de ce type:</t>
  </si>
  <si>
    <t xml:space="preserve">SAMOA OCCIDENTALES                  </t>
  </si>
  <si>
    <t xml:space="preserve">SAINT-VINCENT                       </t>
  </si>
  <si>
    <t>VEB</t>
  </si>
  <si>
    <t xml:space="preserve">VENEZUELA                           </t>
  </si>
  <si>
    <t>VND</t>
  </si>
  <si>
    <t xml:space="preserve">VIETNAM                             </t>
  </si>
  <si>
    <t xml:space="preserve">VANUATU                             </t>
  </si>
  <si>
    <t xml:space="preserve">CARAIBES ORIENTALES                 </t>
  </si>
  <si>
    <t>YER</t>
  </si>
  <si>
    <t xml:space="preserve">MACAO                               </t>
  </si>
  <si>
    <t xml:space="preserve">MALDIVES                            </t>
  </si>
  <si>
    <t>MWK</t>
  </si>
  <si>
    <t xml:space="preserve">MALAWI                              </t>
  </si>
  <si>
    <t>MXN</t>
  </si>
  <si>
    <t xml:space="preserve">MEXIQUE                             </t>
  </si>
  <si>
    <t>Cook</t>
  </si>
  <si>
    <t>Dominique</t>
  </si>
  <si>
    <t>Erythrée</t>
  </si>
  <si>
    <t xml:space="preserve">GRENADINES                          </t>
  </si>
  <si>
    <t xml:space="preserve">GAMBIE                              </t>
  </si>
  <si>
    <t>GNF</t>
  </si>
  <si>
    <t xml:space="preserve">GUINEE (CONAKRY)                    </t>
  </si>
  <si>
    <t xml:space="preserve">GUINEE EQUATORIALE                  </t>
  </si>
  <si>
    <t xml:space="preserve">GRECE                               </t>
  </si>
  <si>
    <t>GTQ</t>
  </si>
  <si>
    <t xml:space="preserve">GUATEMALA                           </t>
  </si>
  <si>
    <t>GWP</t>
  </si>
  <si>
    <t xml:space="preserve">GUINEE-BISSAU                       </t>
  </si>
  <si>
    <t xml:space="preserve">GUINEE BISSAU                       </t>
  </si>
  <si>
    <t>GYD</t>
  </si>
  <si>
    <t xml:space="preserve">GUYANA (GEORGETOWN)                 </t>
  </si>
  <si>
    <t xml:space="preserve">HONG-KONG                           </t>
  </si>
  <si>
    <t>HNL</t>
  </si>
  <si>
    <t xml:space="preserve">NIUE                                </t>
  </si>
  <si>
    <t xml:space="preserve">NEW-YORK CITY                       </t>
  </si>
  <si>
    <t xml:space="preserve">NOUVELLE-ZELANDE                    </t>
  </si>
  <si>
    <t xml:space="preserve">OMAN                                </t>
  </si>
  <si>
    <t>PAB</t>
  </si>
  <si>
    <t xml:space="preserve">INDONESIE                           </t>
  </si>
  <si>
    <t xml:space="preserve">IRLANDE                             </t>
  </si>
  <si>
    <t xml:space="preserve">NEPAL                               </t>
  </si>
  <si>
    <t xml:space="preserve">NAURU                               </t>
  </si>
  <si>
    <t>DFP</t>
  </si>
  <si>
    <t xml:space="preserve">PANAMA                              </t>
  </si>
  <si>
    <t>PEN</t>
  </si>
  <si>
    <t xml:space="preserve">PEROU                               </t>
  </si>
  <si>
    <t xml:space="preserve">POLYNESIE FRANCAISE                 </t>
  </si>
  <si>
    <t xml:space="preserve">NOUVELLE-GUINEE PAPOUASIE           </t>
  </si>
  <si>
    <t xml:space="preserve">AUSTRALIE                           </t>
  </si>
  <si>
    <t xml:space="preserve">ARUBA                               </t>
  </si>
  <si>
    <t>AZM</t>
  </si>
  <si>
    <t xml:space="preserve">AFGHANISTAN                         </t>
  </si>
  <si>
    <t>AFN</t>
  </si>
  <si>
    <t>XCD</t>
  </si>
  <si>
    <t xml:space="preserve">ANTIGUA                             </t>
  </si>
  <si>
    <t xml:space="preserve">RUSSIE                              </t>
  </si>
  <si>
    <t xml:space="preserve">ALBANIE                             </t>
  </si>
  <si>
    <t>AMD</t>
  </si>
  <si>
    <t xml:space="preserve">BELGIQUE                            </t>
  </si>
  <si>
    <t xml:space="preserve">BURKINA FASO                        </t>
  </si>
  <si>
    <t>BGL</t>
  </si>
  <si>
    <t xml:space="preserve">BULGARIE                            </t>
  </si>
  <si>
    <t>BGN</t>
  </si>
  <si>
    <t xml:space="preserve">ARMENIE                             </t>
  </si>
  <si>
    <t>AOA</t>
  </si>
  <si>
    <t xml:space="preserve">ANGOLA                              </t>
  </si>
  <si>
    <t>AOK</t>
  </si>
  <si>
    <t>AOR</t>
  </si>
  <si>
    <t>ARS</t>
  </si>
  <si>
    <t xml:space="preserve">ISLANDE                             </t>
  </si>
  <si>
    <t xml:space="preserve">YEMEN (REPUBLIQUE DU)               </t>
  </si>
  <si>
    <t>YUM</t>
  </si>
  <si>
    <t>YOUGOSLAVIE (VOIR SERBIE-MONTENEGRO)</t>
  </si>
  <si>
    <t xml:space="preserve">JAMAIQUE                            </t>
  </si>
  <si>
    <t xml:space="preserve">JORDANIE                            </t>
  </si>
  <si>
    <t xml:space="preserve">AFRIQUE DU SUD                      </t>
  </si>
  <si>
    <t>ZMK</t>
  </si>
  <si>
    <t xml:space="preserve">ZAMBIE                              </t>
  </si>
  <si>
    <t>ZWD</t>
  </si>
  <si>
    <t xml:space="preserve">ZIMBABWE                            </t>
  </si>
  <si>
    <t xml:space="preserve">KIRGHIZIE                           </t>
  </si>
  <si>
    <t>KHR</t>
  </si>
  <si>
    <t xml:space="preserve">CAMBODGE                            </t>
  </si>
  <si>
    <t>KMF</t>
  </si>
  <si>
    <t xml:space="preserve">COMORES                             </t>
  </si>
  <si>
    <t xml:space="preserve">COREE DU SUD                        </t>
  </si>
  <si>
    <t>Matériel professionnel</t>
  </si>
  <si>
    <t>BOB</t>
  </si>
  <si>
    <t xml:space="preserve">BOLIVIE                             </t>
  </si>
  <si>
    <t>BRL</t>
  </si>
  <si>
    <t xml:space="preserve">BRESIL                              </t>
  </si>
  <si>
    <t>BSD</t>
  </si>
  <si>
    <t xml:space="preserve">BAHAMAS                             </t>
  </si>
  <si>
    <t xml:space="preserve">BOTSWANA                            </t>
  </si>
  <si>
    <t xml:space="preserve">BRUXELLES                           </t>
  </si>
  <si>
    <t>BYB</t>
  </si>
  <si>
    <t xml:space="preserve">BIELORUSSIE                         </t>
  </si>
  <si>
    <t>BYR</t>
  </si>
  <si>
    <t>BZD</t>
  </si>
  <si>
    <t xml:space="preserve">BELIZE                              </t>
  </si>
  <si>
    <t xml:space="preserve">CANADA                              </t>
  </si>
  <si>
    <t>NLG</t>
  </si>
  <si>
    <t xml:space="preserve">CURACAO                             </t>
  </si>
  <si>
    <t>CDF</t>
  </si>
  <si>
    <t xml:space="preserve">LITUANIE                            </t>
  </si>
  <si>
    <t xml:space="preserve">LUXEMBOURG                          </t>
  </si>
  <si>
    <t>LVL</t>
  </si>
  <si>
    <t xml:space="preserve">LETTONIE                            </t>
  </si>
  <si>
    <t xml:space="preserve">LIBYE                               </t>
  </si>
  <si>
    <t xml:space="preserve">COOK (ILES)                         </t>
  </si>
  <si>
    <t>CLP</t>
  </si>
  <si>
    <t xml:space="preserve">SLOVENIE                            </t>
  </si>
  <si>
    <t>SKK</t>
  </si>
  <si>
    <t xml:space="preserve">SLOVAQUIE                           </t>
  </si>
  <si>
    <t>SLL</t>
  </si>
  <si>
    <t xml:space="preserve">SIERRA LEONE                        </t>
  </si>
  <si>
    <t xml:space="preserve">MYANMAR (ANC.BIRMANIE)              </t>
  </si>
  <si>
    <t>MNT</t>
  </si>
  <si>
    <t xml:space="preserve">MONGOLIE EXTERIEURE                 </t>
  </si>
  <si>
    <t>MOP</t>
  </si>
  <si>
    <t xml:space="preserve">CHYPRE                              </t>
  </si>
  <si>
    <t>CZK</t>
  </si>
  <si>
    <t xml:space="preserve">CONGO (REPUBLIQUE DEMOCRATIQUE DU)  </t>
  </si>
  <si>
    <t xml:space="preserve">CENTRAFRICAINE (REPUBLIQUE)         </t>
  </si>
  <si>
    <t xml:space="preserve">CONGO                               </t>
  </si>
  <si>
    <t>Nouvelle Zélande</t>
  </si>
  <si>
    <t xml:space="preserve">ALLEMAGNE (REPUBLIQUE FEDERALE D')  </t>
  </si>
  <si>
    <t xml:space="preserve">SUISSE                              </t>
  </si>
  <si>
    <t xml:space="preserve">COTE D'IVOIRE                       </t>
  </si>
  <si>
    <t xml:space="preserve">CHINE                               </t>
  </si>
  <si>
    <t>COP</t>
  </si>
  <si>
    <t xml:space="preserve">COLOMBIE                            </t>
  </si>
  <si>
    <t>CRC</t>
  </si>
  <si>
    <t xml:space="preserve">COSTA RICA                          </t>
  </si>
  <si>
    <t>CSD</t>
  </si>
  <si>
    <t xml:space="preserve">ESTONIE                             </t>
  </si>
  <si>
    <t xml:space="preserve">EGYPTE (REPUBLIQUE ARABE D')        </t>
  </si>
  <si>
    <t>ERN</t>
  </si>
  <si>
    <t>Joindre l'attestation fournie par la CPAM</t>
  </si>
  <si>
    <t xml:space="preserve"> </t>
  </si>
  <si>
    <t xml:space="preserve">GRANDE-BRETAGNE                     </t>
  </si>
  <si>
    <t xml:space="preserve">ERYTHREE                            </t>
  </si>
  <si>
    <t xml:space="preserve">ESPAGNE                             </t>
  </si>
  <si>
    <t xml:space="preserve">MAURITANIE                          </t>
  </si>
  <si>
    <t xml:space="preserve">MALTE                               </t>
  </si>
  <si>
    <t xml:space="preserve">MAURICE                             </t>
  </si>
  <si>
    <t>MVR</t>
  </si>
  <si>
    <t xml:space="preserve">FINLANDE                            </t>
  </si>
  <si>
    <t xml:space="preserve">FIDJI                               </t>
  </si>
  <si>
    <t xml:space="preserve">GABON                               </t>
  </si>
  <si>
    <t xml:space="preserve">MALAISIE                            </t>
  </si>
  <si>
    <t>MZM</t>
  </si>
  <si>
    <t xml:space="preserve">MOZAMBIQUE                          </t>
  </si>
  <si>
    <t xml:space="preserve">GEORGIE                             </t>
  </si>
  <si>
    <t>GHC</t>
  </si>
  <si>
    <t xml:space="preserve">GHANA                               </t>
  </si>
  <si>
    <t>EGP</t>
  </si>
  <si>
    <t>HKD</t>
  </si>
  <si>
    <t>JOD</t>
  </si>
  <si>
    <t>L'utilisation professionnelle de ce matériel est de :</t>
  </si>
  <si>
    <t xml:space="preserve">Ce défaut non corrigé, interdirait au sujet qui en est atteint l'exercice normal de l'activité professionnelle. </t>
  </si>
  <si>
    <t>La première paire de lunettes a un caractère de dépense personnelle.</t>
  </si>
  <si>
    <t>Documentation</t>
  </si>
  <si>
    <t>Nettoyage des vestes</t>
  </si>
  <si>
    <t>Indemnités</t>
  </si>
  <si>
    <t>Côte d'ivoire</t>
  </si>
  <si>
    <t>Indemnités de nuitées réelles devant se substituer aux nuitées mensuelles</t>
  </si>
  <si>
    <t>Annexe 3</t>
  </si>
  <si>
    <t>MRO</t>
  </si>
  <si>
    <t>Moldavie</t>
  </si>
  <si>
    <t xml:space="preserve">HONDURAS                            </t>
  </si>
  <si>
    <t>HRK</t>
  </si>
  <si>
    <t xml:space="preserve">CROATIE                             </t>
  </si>
  <si>
    <t>HTG</t>
  </si>
  <si>
    <t xml:space="preserve">HAITI                               </t>
  </si>
  <si>
    <t>HUF</t>
  </si>
  <si>
    <t>ILS</t>
  </si>
  <si>
    <t xml:space="preserve">ISRAEL                              </t>
  </si>
  <si>
    <t>INR</t>
  </si>
  <si>
    <t xml:space="preserve">PHILIPPINES                         </t>
  </si>
  <si>
    <t>PKR</t>
  </si>
  <si>
    <t xml:space="preserve">PAKISTAN                            </t>
  </si>
  <si>
    <t>PLN</t>
  </si>
  <si>
    <t xml:space="preserve">POLOGNE                             </t>
  </si>
  <si>
    <t xml:space="preserve">SAINT-PIERRE-ET-MIQUELON            </t>
  </si>
  <si>
    <t xml:space="preserve">AZERBAIDJAN                         </t>
  </si>
  <si>
    <t>BAM</t>
  </si>
  <si>
    <t>Nombre de trajets Domicile - Aéroport</t>
  </si>
  <si>
    <t>propriétaire</t>
  </si>
  <si>
    <t>Frais de double résidence:</t>
  </si>
  <si>
    <t>Saint Pierre et Miquelon</t>
  </si>
  <si>
    <t>Saint Kitts et Nevis</t>
  </si>
  <si>
    <t>Autre</t>
  </si>
  <si>
    <t>Pour la détermination de ces frais, j'utilise la lettre de la Direction de la Législation Fiscale en date du 15 février 1999 et son barème des indemnités applicables dans la zone euro.</t>
  </si>
  <si>
    <t>AED</t>
  </si>
  <si>
    <t>BIF</t>
  </si>
  <si>
    <t>CAD</t>
  </si>
  <si>
    <t>DJF</t>
  </si>
  <si>
    <t>L'utilisation professionnelle du téléphone est de :</t>
  </si>
  <si>
    <t>Trinité et Tobago</t>
  </si>
  <si>
    <t>Turkménistan</t>
  </si>
  <si>
    <t>Turquie</t>
  </si>
  <si>
    <t>Tuvalu</t>
  </si>
  <si>
    <t>Vanuatu</t>
  </si>
  <si>
    <t>VUV</t>
  </si>
  <si>
    <t>Surface du domicile:</t>
  </si>
  <si>
    <t>Rotation 7</t>
  </si>
  <si>
    <t>Rotation 8</t>
  </si>
  <si>
    <t>Cuba</t>
  </si>
  <si>
    <t>Djibouti</t>
  </si>
  <si>
    <t>Dominicaine</t>
  </si>
  <si>
    <t>Rotations</t>
  </si>
  <si>
    <t>Niger</t>
  </si>
  <si>
    <t>Le téléphone est utilisé pour les réserves, les stages, les contacts hiérarchiques, le suivi du planning, les modifications de rotation ou d'horaire, contacts avec les services administratifs et techniques</t>
  </si>
  <si>
    <t>Annexe 20</t>
  </si>
  <si>
    <t>Distance Aller - Retour Domicile - Aéroport</t>
  </si>
  <si>
    <t>Quatar</t>
  </si>
  <si>
    <t>Réunion</t>
  </si>
  <si>
    <t>Factures EDF-GDF</t>
  </si>
  <si>
    <t>Dépenses d’entretien, d’amélioration, de réparation</t>
  </si>
  <si>
    <t>Primes d’assurance</t>
  </si>
  <si>
    <t>Tchad</t>
  </si>
  <si>
    <t>Véhicule</t>
  </si>
  <si>
    <t>Intérêts d'emprunts contractés les grosses réparations</t>
  </si>
  <si>
    <t>Palaos</t>
  </si>
  <si>
    <t>Nettoyage des chemises d'uniforme à raison d'une chemise par jour d'engagement</t>
  </si>
  <si>
    <t>Lituanie</t>
  </si>
  <si>
    <t>LTL</t>
  </si>
  <si>
    <t>Luxembourg</t>
  </si>
  <si>
    <t>Macao</t>
  </si>
  <si>
    <t>Macédoine</t>
  </si>
  <si>
    <t>Malaisie</t>
  </si>
  <si>
    <t>MYR</t>
  </si>
  <si>
    <t>Malawi</t>
  </si>
  <si>
    <t xml:space="preserve">ITALIE                              </t>
  </si>
  <si>
    <t>JMD</t>
  </si>
  <si>
    <t>Intérêts d'emprunts contractés pour l’achat</t>
  </si>
  <si>
    <t xml:space="preserve">JAPON                               </t>
  </si>
  <si>
    <t>KES</t>
  </si>
  <si>
    <t xml:space="preserve">KENYA                               </t>
  </si>
  <si>
    <t>KGS</t>
  </si>
  <si>
    <t>Charges de copropriété</t>
  </si>
  <si>
    <t>Factures de chauffage</t>
  </si>
  <si>
    <t>Togo</t>
  </si>
  <si>
    <t>Ukraine</t>
  </si>
  <si>
    <t>Uruguay</t>
  </si>
  <si>
    <t xml:space="preserve">SAINT-KITTS-ET-NEVIS                </t>
  </si>
  <si>
    <t>KPW</t>
  </si>
  <si>
    <t xml:space="preserve">COREE DU NORD                       </t>
  </si>
  <si>
    <t>KRW</t>
  </si>
  <si>
    <t>Maldives</t>
  </si>
  <si>
    <t xml:space="preserve">CHILI                               </t>
  </si>
  <si>
    <t xml:space="preserve">CAMEROUN                            </t>
  </si>
  <si>
    <t>CNY</t>
  </si>
  <si>
    <t xml:space="preserve">MADAGASCAR                          </t>
  </si>
  <si>
    <t>MGF</t>
  </si>
  <si>
    <t>MKD</t>
  </si>
  <si>
    <t xml:space="preserve">MACEDOINE                           </t>
  </si>
  <si>
    <t xml:space="preserve">MALI                                </t>
  </si>
  <si>
    <t>MMF</t>
  </si>
  <si>
    <t xml:space="preserve">MYANMAR                             </t>
  </si>
  <si>
    <t>MMK</t>
  </si>
  <si>
    <t>Cambodge</t>
  </si>
  <si>
    <t>Caïmans</t>
  </si>
  <si>
    <t>MAD</t>
  </si>
  <si>
    <t>Cumul des frais professionnels</t>
  </si>
  <si>
    <t>Argentine</t>
  </si>
  <si>
    <t>Bénin</t>
  </si>
  <si>
    <t>Mon entreprise ne met pas à ma disposition de bureau sur mon lieu de travail.</t>
  </si>
  <si>
    <t xml:space="preserve">Nombre de jours </t>
  </si>
  <si>
    <t>Vénézuela</t>
  </si>
  <si>
    <t>Vietnam</t>
  </si>
  <si>
    <t>Jordanie</t>
  </si>
  <si>
    <t>Kenya</t>
  </si>
  <si>
    <t>Afghanistan</t>
  </si>
  <si>
    <t>Albanie</t>
  </si>
  <si>
    <t>Algérie</t>
  </si>
  <si>
    <t>DZD</t>
  </si>
  <si>
    <t>Andore</t>
  </si>
  <si>
    <t>Indemnités Repas non réintégrées dans le cumul des frais professionnels</t>
  </si>
  <si>
    <t>La réglementation aéronautique concernant l'aptitude physique et mentale du personnel navigant stipule que tout sujet nécessitant une correction optique doit l'utiliser en vol et avoir à sa portée une paire de lunettes en supplément.</t>
  </si>
  <si>
    <t>Part Mutuelle</t>
  </si>
  <si>
    <t>A ma charge</t>
  </si>
  <si>
    <t>Déduction de 50%</t>
  </si>
  <si>
    <t>Lunettes</t>
  </si>
  <si>
    <t>Pour les travaux effectués à domicile, les dépenses sont évaluées par référence au tarif pratiqué par les blanchisseurs.</t>
  </si>
  <si>
    <t>Annexe 9</t>
  </si>
  <si>
    <t>A/R CEMPN</t>
  </si>
  <si>
    <t>Nettoyage du pantalon de l'uniforme à raison de 2 nettoyages par mois d'activité</t>
  </si>
  <si>
    <t>Activitées sol</t>
  </si>
  <si>
    <t>Autre opérateur</t>
  </si>
  <si>
    <t>Grenade</t>
  </si>
  <si>
    <t>Grenadines</t>
  </si>
  <si>
    <t>Guatemala</t>
  </si>
  <si>
    <t>Guyana (Georgetown)</t>
  </si>
  <si>
    <t>Honduras</t>
  </si>
  <si>
    <t>Iran</t>
  </si>
  <si>
    <t>Jamaïque</t>
  </si>
  <si>
    <t>Kazakhstan</t>
  </si>
  <si>
    <t>Koweït</t>
  </si>
  <si>
    <t>KWD</t>
  </si>
  <si>
    <t>Laos</t>
  </si>
  <si>
    <t>Bulgarie</t>
  </si>
  <si>
    <t>Chypre</t>
  </si>
  <si>
    <t>- la mise à jour de toute la documentation de travail</t>
  </si>
  <si>
    <t>Etats-Unis</t>
  </si>
  <si>
    <t>Frais de déplacement Moyen Courrier</t>
  </si>
  <si>
    <t>Mexique</t>
  </si>
  <si>
    <t>nuits</t>
  </si>
  <si>
    <t>Frais d'études</t>
  </si>
  <si>
    <t>Aruba</t>
  </si>
  <si>
    <t>FRAIS RÉELS ANNÉE</t>
  </si>
  <si>
    <t>Pologne</t>
  </si>
  <si>
    <t>Roumanie</t>
  </si>
  <si>
    <t>GBP</t>
  </si>
  <si>
    <t>Ghana</t>
  </si>
  <si>
    <t>Annexe 6</t>
  </si>
  <si>
    <t>Annexe 7</t>
  </si>
  <si>
    <t>Egypte</t>
  </si>
  <si>
    <t>Emirats Arabes Unis</t>
  </si>
  <si>
    <t>Annexe 10</t>
  </si>
  <si>
    <t>Dépense supplémentaire forfaitaire</t>
  </si>
  <si>
    <t>Frais de stage</t>
  </si>
  <si>
    <t>Pays-Bas</t>
  </si>
  <si>
    <t>Taux moyen</t>
  </si>
  <si>
    <t>USD</t>
  </si>
  <si>
    <t>Finlande</t>
  </si>
  <si>
    <t>L</t>
  </si>
  <si>
    <t>Israel</t>
  </si>
  <si>
    <t>Hongrie</t>
  </si>
  <si>
    <t>Frais d'entretien et de blanchissage des vêtements.</t>
  </si>
  <si>
    <t xml:space="preserve">GRENADE                             </t>
  </si>
  <si>
    <t>GEL</t>
  </si>
  <si>
    <t>Puissance Fiscale</t>
  </si>
  <si>
    <t>Le calcul est effectué de la manière suivante:</t>
  </si>
  <si>
    <t xml:space="preserve">HONGRIE                             </t>
  </si>
  <si>
    <t>IDR</t>
  </si>
  <si>
    <t>Mongolie</t>
  </si>
  <si>
    <t>Myanmar</t>
  </si>
  <si>
    <t>Namibie</t>
  </si>
  <si>
    <t xml:space="preserve">ANDORRE                             </t>
  </si>
  <si>
    <t xml:space="preserve">EMIRATS ARABES UNIS                 </t>
  </si>
  <si>
    <t>AFA</t>
  </si>
  <si>
    <t xml:space="preserve">ARGENTINE                           </t>
  </si>
  <si>
    <t xml:space="preserve">AUTRICHE                            </t>
  </si>
  <si>
    <t>ALL</t>
  </si>
  <si>
    <t>Juin</t>
  </si>
  <si>
    <t>- la mise à jour de mes connaissances</t>
  </si>
  <si>
    <t>Assurance Professionnelle</t>
  </si>
  <si>
    <t xml:space="preserve">achat le </t>
  </si>
  <si>
    <t>Frais de matériel (mobilier et fournitures)</t>
  </si>
  <si>
    <t>Indemnités forfaitaires de nuitées déclarées par la compagnie chaque mois</t>
  </si>
  <si>
    <t>Aout</t>
  </si>
  <si>
    <t>Montant soumis à l'impôt sur le revenu (I.J. CPAM incluses)</t>
  </si>
  <si>
    <t>Dépenses supplémentaires de nourriture:</t>
  </si>
  <si>
    <t>Nettoyage des pantalons</t>
  </si>
  <si>
    <t>Nettoyage de la parka</t>
  </si>
  <si>
    <t>Mozambique</t>
  </si>
  <si>
    <t>Gabon</t>
  </si>
  <si>
    <t>Nombre de jours d'activité</t>
  </si>
  <si>
    <t>Joindre les attestations fournies par Air France</t>
  </si>
  <si>
    <t>Canada</t>
  </si>
  <si>
    <t>Chili</t>
  </si>
  <si>
    <t>NAD</t>
  </si>
  <si>
    <t>Nauru</t>
  </si>
  <si>
    <t>Népal</t>
  </si>
  <si>
    <t>Nicaragua</t>
  </si>
  <si>
    <t>Niue</t>
  </si>
  <si>
    <t>Nouvelle Guinée</t>
  </si>
  <si>
    <t>PGK</t>
  </si>
  <si>
    <t>Oman</t>
  </si>
  <si>
    <t>OMR</t>
  </si>
  <si>
    <t>Ouganda</t>
  </si>
  <si>
    <t>Ouzbekistan</t>
  </si>
  <si>
    <t>Panama</t>
  </si>
  <si>
    <t>Paraguay</t>
  </si>
  <si>
    <t>Pérou</t>
  </si>
  <si>
    <t>Dépenses supplémentaires de logement:</t>
  </si>
  <si>
    <t>Assurance souscrite me couvrant en cas de perte de ma licence de pilote:</t>
  </si>
  <si>
    <t>Danemark</t>
  </si>
  <si>
    <t>DKK</t>
  </si>
  <si>
    <t>Rotation 6</t>
  </si>
  <si>
    <t>€</t>
  </si>
  <si>
    <t>Frais de parking aéroport:</t>
  </si>
  <si>
    <t>TOTAL</t>
  </si>
  <si>
    <t>Total des frais de matériel professionnel</t>
  </si>
  <si>
    <t>Rotation 1</t>
  </si>
  <si>
    <t>Rotation 2</t>
  </si>
  <si>
    <t>Grèce</t>
  </si>
  <si>
    <t>Autriche</t>
  </si>
  <si>
    <t>Belgique</t>
  </si>
  <si>
    <t>Prorata</t>
  </si>
  <si>
    <t>Syrie</t>
  </si>
  <si>
    <t>Taïwan</t>
  </si>
  <si>
    <t>Tanzanie</t>
  </si>
  <si>
    <t>Wallis et Futuna</t>
  </si>
  <si>
    <t>Taux au</t>
  </si>
  <si>
    <t>Copie de la carte grise</t>
  </si>
  <si>
    <t>Mois d'activité</t>
  </si>
  <si>
    <t>Allemagne</t>
  </si>
  <si>
    <t>EUR</t>
  </si>
  <si>
    <t>Afrique du Sud</t>
  </si>
  <si>
    <t>Frais de locaux professionnels</t>
  </si>
  <si>
    <t>Frais de double résidence</t>
  </si>
  <si>
    <t>Divers</t>
  </si>
  <si>
    <t>Annexe 19</t>
  </si>
  <si>
    <t>Nombre total de pages en annexe:</t>
  </si>
  <si>
    <t>SYP</t>
  </si>
  <si>
    <t>THB</t>
  </si>
  <si>
    <t>TWD</t>
  </si>
  <si>
    <t>XAF</t>
  </si>
  <si>
    <t>XOF</t>
  </si>
  <si>
    <t>ZAR</t>
  </si>
  <si>
    <t>Guinée Bissau</t>
  </si>
  <si>
    <t>Guyane</t>
  </si>
  <si>
    <t>Haïti</t>
  </si>
  <si>
    <t>Total des frais:</t>
  </si>
  <si>
    <t>Total frais de stage, études, examens et documentation</t>
  </si>
  <si>
    <t>Attestation Syndicat</t>
  </si>
  <si>
    <t>Syndicat d'appartenance</t>
  </si>
  <si>
    <t>Annexe 6 ter</t>
  </si>
  <si>
    <t>Mauritanie</t>
  </si>
  <si>
    <t>Mars</t>
  </si>
  <si>
    <t>Mai</t>
  </si>
  <si>
    <t>Juillet</t>
  </si>
  <si>
    <t>Septembre</t>
  </si>
  <si>
    <t>Novembre</t>
  </si>
  <si>
    <t>Total des frais de transport</t>
  </si>
  <si>
    <t>Thaïlande</t>
  </si>
  <si>
    <t>Antigua</t>
  </si>
  <si>
    <t>Arménie</t>
  </si>
  <si>
    <t>Australie</t>
  </si>
  <si>
    <t>AUD</t>
  </si>
  <si>
    <t>Azerbaïdjan</t>
  </si>
  <si>
    <t>L'utilisation professionnelle de mon bureau est de :</t>
  </si>
  <si>
    <t>Par conséquent, j'utilise l'une des pièces de mon domicile comme bureau professionnel pour:</t>
  </si>
  <si>
    <t>Yémen</t>
  </si>
  <si>
    <t>Rotation 9</t>
  </si>
  <si>
    <t>Bahamas</t>
  </si>
  <si>
    <t>Bahreïn</t>
  </si>
  <si>
    <t>BHD</t>
  </si>
  <si>
    <t>Bermudes</t>
  </si>
  <si>
    <t>BMD</t>
  </si>
  <si>
    <t>Bolivie</t>
  </si>
  <si>
    <t>Botswana</t>
  </si>
  <si>
    <t>BWP</t>
  </si>
  <si>
    <t>Bruneï</t>
  </si>
  <si>
    <t>BND</t>
  </si>
  <si>
    <t>Maroc</t>
  </si>
  <si>
    <t>Total des frais de double résidence:</t>
  </si>
  <si>
    <t>Annexe 2</t>
  </si>
  <si>
    <t>Avril</t>
  </si>
  <si>
    <t>Attestations Air France</t>
  </si>
  <si>
    <t>Cotisation syndicale:</t>
  </si>
  <si>
    <t>Divers:</t>
  </si>
  <si>
    <t>Croatie</t>
  </si>
  <si>
    <t>Espagne</t>
  </si>
  <si>
    <t>Liban</t>
  </si>
  <si>
    <t>Madagascar</t>
  </si>
  <si>
    <t>Mali</t>
  </si>
  <si>
    <t>Martinique</t>
  </si>
  <si>
    <t>Maurice</t>
  </si>
  <si>
    <t>Indemnités pour la rotation</t>
  </si>
  <si>
    <t>Pays</t>
  </si>
  <si>
    <t>Monnaie</t>
  </si>
  <si>
    <t>Février</t>
  </si>
  <si>
    <t>Total des frais de téléphone</t>
  </si>
  <si>
    <t>locataire</t>
  </si>
  <si>
    <t>Les prothèses dentaires ont un caractère professionnel et rentrent dans le cadre des frais professionnels dont il est admis que la fraction des dépenses d'acquisition et d'entretien, qui reste définitivement à la charge du contribuable après remboursement par la CPAM et par une mutuelle, soit considéré comme dépense professionnelle à concurrence de la moitié de son montant.</t>
  </si>
  <si>
    <t>Part CPAM</t>
  </si>
  <si>
    <t>Cumul des nets imposables</t>
  </si>
  <si>
    <t>Frais syndicaux</t>
  </si>
  <si>
    <t>Lesotho</t>
  </si>
  <si>
    <t>Lettonie</t>
  </si>
  <si>
    <t>Liberia</t>
  </si>
  <si>
    <t>LRD</t>
  </si>
  <si>
    <t>Libye</t>
  </si>
  <si>
    <t>LYD</t>
  </si>
  <si>
    <t>Frais de transport</t>
  </si>
  <si>
    <t>Frais en courrier</t>
  </si>
  <si>
    <t>Frais de péage:</t>
  </si>
  <si>
    <t>Inde</t>
  </si>
  <si>
    <t>Indonésie</t>
  </si>
  <si>
    <t>Irak</t>
  </si>
  <si>
    <t>Cap-Vert</t>
  </si>
  <si>
    <t>CVE</t>
  </si>
  <si>
    <t>Comores</t>
  </si>
  <si>
    <t>Corée du Nord</t>
  </si>
  <si>
    <t>Costa-Rica</t>
  </si>
  <si>
    <t>Curaçao</t>
  </si>
  <si>
    <t>Barbade</t>
  </si>
  <si>
    <t>Belize</t>
  </si>
  <si>
    <t>Annexe 11</t>
  </si>
  <si>
    <t>Annexe 12</t>
  </si>
  <si>
    <t>Annexe 14</t>
  </si>
  <si>
    <t>Annexe 15</t>
  </si>
  <si>
    <t>Annexe 16</t>
  </si>
  <si>
    <t>Récapitulatif global des frais</t>
  </si>
  <si>
    <t>Frais de transport domicile - travail</t>
  </si>
  <si>
    <t>Rotation 3</t>
  </si>
  <si>
    <t>Rotation 4</t>
  </si>
  <si>
    <t>Rotation 10</t>
  </si>
  <si>
    <t>Tchèque</t>
  </si>
  <si>
    <t>Tunisie</t>
  </si>
  <si>
    <t>TND</t>
  </si>
  <si>
    <t>Août</t>
  </si>
  <si>
    <t>Joindre l'attestation fournie par le syndicat</t>
  </si>
  <si>
    <t>Joindre la carte grise du véhicule</t>
  </si>
  <si>
    <t>Total des frais vestimentaires</t>
  </si>
  <si>
    <t>vol</t>
  </si>
  <si>
    <t>sol</t>
  </si>
  <si>
    <t>Total des cotisations syndicales</t>
  </si>
  <si>
    <t>Norvège</t>
  </si>
  <si>
    <t>NOK</t>
  </si>
  <si>
    <t>Nettoyage de la parka de l'uniforme à raison de deux nettoyages par an</t>
  </si>
  <si>
    <t>Zone</t>
  </si>
  <si>
    <t>E</t>
  </si>
  <si>
    <t>Nuits</t>
  </si>
  <si>
    <t>Portugal</t>
  </si>
  <si>
    <t>France</t>
  </si>
  <si>
    <t>Royaume-Uni</t>
  </si>
  <si>
    <t>Guinée équatoriale</t>
  </si>
  <si>
    <t>Frais de téléphone</t>
  </si>
  <si>
    <t>France Télécom</t>
  </si>
  <si>
    <t>Portable</t>
  </si>
  <si>
    <t>Nettoyage des chemises</t>
  </si>
  <si>
    <t>Irlande</t>
  </si>
  <si>
    <t>Timor</t>
  </si>
  <si>
    <t xml:space="preserve">L'indemnité prise en compte pour la zone euro (E) est de </t>
  </si>
  <si>
    <t>Annexe 13</t>
  </si>
  <si>
    <t>Zambie</t>
  </si>
  <si>
    <t>Total frais divers</t>
  </si>
  <si>
    <t>Frais de matériel:</t>
  </si>
  <si>
    <t>Janvier</t>
  </si>
  <si>
    <t>Début</t>
  </si>
  <si>
    <t>Fin</t>
  </si>
  <si>
    <t>Nettoyage de la veste de l'uniforme à raison d'un nettoyage par mois d'activité</t>
  </si>
  <si>
    <t>Frais de documentation</t>
  </si>
  <si>
    <t>La paire de lunettes supplémentaire a un caractère professionnel et rentre dans le cadre des frais professionnels dont il est admis que la fraction des dépenses d'acquisition et d'entretien, qui reste définitivement à la charge du contribuable après remboursement par la CPAM et par une mutuelle, soit considéré comme dépense professionnelle à concurrence de la moitié de son montant.</t>
  </si>
  <si>
    <t>La fonction de pilote de ligne exige un contact direct et permanent avec le public et les passagers que ce soit dans le rôle commercial au sol ou à bord d'un avion ou plus généralement dans l'image donnée en uniforme.</t>
  </si>
  <si>
    <t>Joindre l'attestation de décompte des nuitées</t>
  </si>
  <si>
    <t>Rotation de X jours d'engagement =&gt; déduction de X indemnités</t>
  </si>
  <si>
    <t>Guadeloupe</t>
  </si>
  <si>
    <t>Prothèses dentaires</t>
  </si>
  <si>
    <t>Marque</t>
  </si>
  <si>
    <t>Saint Vincent</t>
  </si>
  <si>
    <t>Sainte Lucie</t>
  </si>
  <si>
    <t>Salvador</t>
  </si>
  <si>
    <t>Samoa</t>
  </si>
  <si>
    <t>Sao Tomé et Principe</t>
  </si>
  <si>
    <t>Sierra Leone</t>
  </si>
  <si>
    <t>Slovaquie</t>
  </si>
  <si>
    <t>Slovenie</t>
  </si>
  <si>
    <t>Somalie</t>
  </si>
  <si>
    <t>Soudan</t>
  </si>
  <si>
    <t>Sri Lanka</t>
  </si>
  <si>
    <t>Surinam</t>
  </si>
  <si>
    <t>Swaziland</t>
  </si>
  <si>
    <t>Tadjikistan</t>
  </si>
  <si>
    <t>Tonga</t>
  </si>
  <si>
    <t>Chine</t>
  </si>
  <si>
    <t>Annexe 4</t>
  </si>
  <si>
    <t>Annexe 5</t>
  </si>
  <si>
    <t>Lettre de la Direction de la Législation Fiscale</t>
  </si>
  <si>
    <t>Octobre</t>
  </si>
  <si>
    <t>Décembre</t>
  </si>
  <si>
    <t>Total</t>
  </si>
  <si>
    <t>Nouvelle Calédonie</t>
  </si>
  <si>
    <t>Pakistan</t>
  </si>
  <si>
    <t>Adresse</t>
  </si>
  <si>
    <t>Frais d'études et de documentation:</t>
  </si>
  <si>
    <t>New-York</t>
  </si>
  <si>
    <t>Rotation 5</t>
  </si>
  <si>
    <t>Annexe 8</t>
  </si>
  <si>
    <t>Rotation de X jours d'engagement =&gt; déduction de (X-0,5) indemnités</t>
  </si>
  <si>
    <t>Singapour</t>
  </si>
  <si>
    <t>xxxx</t>
  </si>
  <si>
    <t>Table des matières des annexes</t>
  </si>
  <si>
    <t>Annexe 17</t>
  </si>
  <si>
    <t>Philippines</t>
  </si>
  <si>
    <t>Polynésie</t>
  </si>
  <si>
    <t>Amortissement du matériel sur 3 ans</t>
  </si>
  <si>
    <t>Logiciels</t>
  </si>
  <si>
    <t xml:space="preserve"> de mon domicile.</t>
  </si>
  <si>
    <t xml:space="preserve">Je suis </t>
  </si>
  <si>
    <t>Impôts locaux</t>
  </si>
  <si>
    <t>Russie</t>
  </si>
  <si>
    <t>Rwanda</t>
  </si>
  <si>
    <t>Sénégal</t>
  </si>
  <si>
    <t>Seychelles</t>
  </si>
  <si>
    <t>JPY</t>
  </si>
  <si>
    <t>MUR</t>
  </si>
  <si>
    <t>NZD</t>
  </si>
  <si>
    <t>PHP</t>
  </si>
  <si>
    <t>QAR</t>
  </si>
  <si>
    <t>SAR</t>
  </si>
  <si>
    <t>SCR</t>
  </si>
  <si>
    <t>Suède</t>
  </si>
  <si>
    <t>Nigeria</t>
  </si>
  <si>
    <t>Frais de local professionnel</t>
  </si>
  <si>
    <t>Frais d'habillement:</t>
  </si>
  <si>
    <t>Colombie</t>
  </si>
  <si>
    <t>Congo</t>
  </si>
  <si>
    <t>Congo Brazaville</t>
  </si>
  <si>
    <t>Corée du Sud</t>
  </si>
  <si>
    <t>SGD</t>
  </si>
  <si>
    <t>Frais d'habillement</t>
  </si>
  <si>
    <t>Brésil</t>
  </si>
  <si>
    <t>Burkina Faso</t>
  </si>
  <si>
    <t>Burundi</t>
  </si>
  <si>
    <t>Nettoyage des cravates</t>
  </si>
  <si>
    <t>Puissance</t>
  </si>
  <si>
    <t>Km</t>
  </si>
  <si>
    <t>Total:</t>
  </si>
  <si>
    <t>soit</t>
  </si>
  <si>
    <t>Italie</t>
  </si>
  <si>
    <t>SEK</t>
  </si>
  <si>
    <t>Suisse</t>
  </si>
  <si>
    <t>CHF</t>
  </si>
  <si>
    <t>Cameroun</t>
  </si>
  <si>
    <t>Annexe 1</t>
  </si>
  <si>
    <t>Nettoyage de la cravate de l'uniforme à raison d'un nettoyage par mois d'activité</t>
  </si>
  <si>
    <t>Montant soumis à l'impôt sur le revenu (hors I.J. CPAM)</t>
  </si>
  <si>
    <t>Frais de téléphone:</t>
  </si>
  <si>
    <t>Equateur</t>
  </si>
  <si>
    <t>Estonie</t>
  </si>
  <si>
    <t>Fidji</t>
  </si>
  <si>
    <t>FJD</t>
  </si>
  <si>
    <t>Ethiopie</t>
  </si>
  <si>
    <t>ETB</t>
  </si>
  <si>
    <t>Gambie</t>
  </si>
  <si>
    <t>GMD</t>
  </si>
  <si>
    <t>Géorgie</t>
  </si>
  <si>
    <t>Indemnité Journalière CPAM</t>
  </si>
  <si>
    <t>CYP</t>
  </si>
  <si>
    <t>L'indemnité prise en compte hors de la zone euro (M ou L) est déterminée ci-dessous</t>
  </si>
  <si>
    <t>Angola</t>
  </si>
  <si>
    <t>Arabie Saoudite</t>
  </si>
  <si>
    <t>Guinée Conakry</t>
  </si>
  <si>
    <t>Calcul du Revenu Imposable</t>
  </si>
  <si>
    <t>Annexe 6bis</t>
  </si>
  <si>
    <t>Frais de déplacement Long Courrier</t>
  </si>
  <si>
    <t>Total des Frais de déplacement</t>
  </si>
  <si>
    <t>Conformément à la lettre de la DLF du Ministère, il est nécessaire de rapporter à la rémunération imposable l'ensemble des allocations pour frais d'emploi concenties par l'employeur, que ces frais soient pris en charge directement (les frais d'hôtel sont alors valorisés sur la base du coût de revient pour l'employeur), ou remboursés (les indemnités de repas et de menus frais)</t>
  </si>
  <si>
    <t>Rubrique 340</t>
  </si>
  <si>
    <t>Frais d'examens</t>
  </si>
  <si>
    <t>Assurance professionnelle:</t>
  </si>
  <si>
    <t>Biélorussie</t>
  </si>
  <si>
    <t>Bosnie-Herzégovine</t>
  </si>
  <si>
    <t>Auto 03 CV</t>
  </si>
  <si>
    <t>Auto 04 CV</t>
  </si>
  <si>
    <t>Auto 05 CV</t>
  </si>
  <si>
    <t>Auto 06 CV</t>
  </si>
  <si>
    <t>Moto 3,4,5 CV</t>
  </si>
  <si>
    <t>Moto plus de 5 CV</t>
  </si>
  <si>
    <t>Hong-Kong</t>
  </si>
  <si>
    <t>- la préparation des contrôles en ligne</t>
  </si>
  <si>
    <t>- la préparation des séances de perfectionnement</t>
  </si>
  <si>
    <t xml:space="preserve">Surface de cette pièce: </t>
  </si>
  <si>
    <t>m2</t>
  </si>
  <si>
    <t>Tarif unitaire de nettoyage</t>
  </si>
  <si>
    <t>Islande</t>
  </si>
  <si>
    <t>ISK</t>
  </si>
  <si>
    <t>Annexe 18</t>
  </si>
  <si>
    <t>I.J. CPAM</t>
  </si>
  <si>
    <t>Dépenses supplémentaires de déplacement:</t>
  </si>
  <si>
    <t>Visite Médicale</t>
  </si>
  <si>
    <t>Abonnement Internet</t>
  </si>
  <si>
    <t>Malte</t>
  </si>
  <si>
    <t>MTL</t>
  </si>
  <si>
    <t>Matériel informatique</t>
  </si>
  <si>
    <t>Zimbabwe</t>
  </si>
  <si>
    <t>Japon</t>
  </si>
  <si>
    <t>G2 en €</t>
  </si>
  <si>
    <t>Kirghizie</t>
  </si>
  <si>
    <t>Groupe 2</t>
  </si>
  <si>
    <t>Monténégro</t>
  </si>
  <si>
    <t>Serbie</t>
  </si>
  <si>
    <t>Chine - Shangaï</t>
  </si>
  <si>
    <t>Auto 07 CV et &gt;</t>
  </si>
  <si>
    <t>Cyclomoteurs</t>
  </si>
  <si>
    <t>Centrafriquel</t>
  </si>
  <si>
    <t>Tokyo</t>
  </si>
  <si>
    <t>TOTAL ANNÉE</t>
  </si>
  <si>
    <t>ou INDEMNITE REPAS à compter du 04/2017</t>
  </si>
  <si>
    <t>ou I. DECOUCHERS F. PRO à compter du 04/2017</t>
  </si>
  <si>
    <t>New-York à/c 01/09/17</t>
  </si>
  <si>
    <t>Chine - Shanghaï</t>
  </si>
  <si>
    <t>Serbie-Montenegro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</si>
</sst>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quot; €&quot;_-;\-* #,##0.00&quot; €&quot;_-;_-* &quot;-&quot;??&quot; €&quot;_-;_-@_-"/>
    <numFmt numFmtId="165" formatCode="mmmm"/>
    <numFmt numFmtId="166" formatCode="0.000"/>
    <numFmt numFmtId="167" formatCode="#,##0_ _F"/>
    <numFmt numFmtId="168" formatCode="#,##0.00_ _F"/>
    <numFmt numFmtId="169" formatCode="#,##0.00\ [$€-1]"/>
    <numFmt numFmtId="170" formatCode="#,##0\ [$€-1]"/>
    <numFmt numFmtId="171" formatCode="_-* #,##0.000_ _€_-;\-* #,##0.000_ _€_-;_-* &quot;-&quot;???_ _€_-;_-@_-"/>
    <numFmt numFmtId="172" formatCode="_-* #,##0.000_€_-;\-* #,##0.000_€_-;_-* &quot;-&quot;???_€_-;_-@_-"/>
    <numFmt numFmtId="173" formatCode="0.00000"/>
  </numFmts>
  <fonts count="17" x14ac:knownFonts="1">
    <font>
      <sz val="9"/>
      <name val="Geneva"/>
    </font>
    <font>
      <b/>
      <sz val="9"/>
      <name val="Geneva"/>
    </font>
    <font>
      <sz val="9"/>
      <name val="Geneva"/>
      <family val="2"/>
    </font>
    <font>
      <b/>
      <sz val="12"/>
      <name val="Geneva"/>
      <family val="2"/>
    </font>
    <font>
      <b/>
      <sz val="9"/>
      <color indexed="81"/>
      <name val="Geneva"/>
      <family val="2"/>
    </font>
    <font>
      <u/>
      <sz val="9"/>
      <name val="Geneva"/>
      <family val="2"/>
    </font>
    <font>
      <b/>
      <u/>
      <sz val="9"/>
      <name val="Geneva"/>
      <family val="2"/>
    </font>
    <font>
      <sz val="9"/>
      <color indexed="9"/>
      <name val="Geneva"/>
      <family val="2"/>
    </font>
    <font>
      <u/>
      <sz val="9"/>
      <color indexed="12"/>
      <name val="Geneva"/>
      <family val="2"/>
    </font>
    <font>
      <b/>
      <sz val="9"/>
      <color indexed="9"/>
      <name val="Geneva"/>
      <family val="2"/>
    </font>
    <font>
      <sz val="8"/>
      <name val="Geneva"/>
      <family val="2"/>
    </font>
    <font>
      <sz val="8"/>
      <name val="Verdana"/>
      <family val="2"/>
    </font>
    <font>
      <sz val="9"/>
      <color indexed="10"/>
      <name val="Geneva"/>
      <family val="2"/>
    </font>
    <font>
      <sz val="12"/>
      <name val="Times New Roman"/>
      <family val="1"/>
    </font>
    <font>
      <sz val="10"/>
      <name val="Geneva"/>
      <family val="2"/>
    </font>
    <font>
      <b/>
      <sz val="12"/>
      <color rgb="FFFF0000"/>
      <name val="Geneva"/>
      <family val="2"/>
    </font>
    <font>
      <sz val="9"/>
      <name val="Geneva"/>
    </font>
  </fonts>
  <fills count="6">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s>
  <borders count="12">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203">
    <xf numFmtId="0" fontId="0" fillId="0" borderId="0" xfId="0"/>
    <xf numFmtId="0" fontId="0" fillId="0" borderId="0" xfId="0" applyAlignment="1">
      <alignment horizontal="center"/>
    </xf>
    <xf numFmtId="0" fontId="0" fillId="0" borderId="0" xfId="0" applyAlignment="1">
      <alignment horizontal="left" wrapText="1"/>
    </xf>
    <xf numFmtId="0" fontId="1" fillId="0" borderId="0" xfId="0" applyFont="1"/>
    <xf numFmtId="1" fontId="0" fillId="0" borderId="0" xfId="0" applyNumberFormat="1"/>
    <xf numFmtId="14" fontId="0" fillId="0" borderId="0" xfId="0" applyNumberFormat="1"/>
    <xf numFmtId="165" fontId="0" fillId="0" borderId="0" xfId="0" applyNumberFormat="1" applyAlignment="1">
      <alignment horizontal="left"/>
    </xf>
    <xf numFmtId="1" fontId="1" fillId="0" borderId="0" xfId="0" applyNumberFormat="1" applyFont="1"/>
    <xf numFmtId="9" fontId="0" fillId="0" borderId="0" xfId="0" applyNumberFormat="1"/>
    <xf numFmtId="0" fontId="0" fillId="0" borderId="0" xfId="0" applyAlignment="1">
      <alignment horizontal="center" vertical="center"/>
    </xf>
    <xf numFmtId="0" fontId="0" fillId="0" borderId="0" xfId="0" applyAlignment="1">
      <alignment horizontal="center" vertical="center" wrapText="1"/>
    </xf>
    <xf numFmtId="0" fontId="3" fillId="0" borderId="1" xfId="0" applyFont="1" applyBorder="1"/>
    <xf numFmtId="0" fontId="0" fillId="0" borderId="1" xfId="0" applyBorder="1"/>
    <xf numFmtId="0" fontId="0" fillId="0" borderId="2" xfId="0" applyBorder="1"/>
    <xf numFmtId="0" fontId="0" fillId="0" borderId="0" xfId="0" applyBorder="1"/>
    <xf numFmtId="1" fontId="0" fillId="0" borderId="0" xfId="0" applyNumberFormat="1" applyAlignment="1">
      <alignment horizontal="center"/>
    </xf>
    <xf numFmtId="0" fontId="0" fillId="0" borderId="1" xfId="0" applyBorder="1" applyAlignment="1">
      <alignment horizontal="center"/>
    </xf>
    <xf numFmtId="0" fontId="0" fillId="0" borderId="0" xfId="0" applyAlignment="1">
      <alignment horizontal="left"/>
    </xf>
    <xf numFmtId="0" fontId="0" fillId="0" borderId="0" xfId="0" applyNumberFormat="1" applyAlignment="1">
      <alignment vertical="center" wrapText="1"/>
    </xf>
    <xf numFmtId="1" fontId="0" fillId="0" borderId="1" xfId="0" applyNumberFormat="1" applyBorder="1"/>
    <xf numFmtId="0" fontId="1" fillId="0" borderId="0" xfId="0" applyFont="1" applyAlignment="1">
      <alignment horizontal="center"/>
    </xf>
    <xf numFmtId="0" fontId="2" fillId="0" borderId="0" xfId="0" applyFont="1" applyAlignment="1">
      <alignment horizontal="center"/>
    </xf>
    <xf numFmtId="1" fontId="2" fillId="0" borderId="0" xfId="0" applyNumberFormat="1" applyFont="1" applyAlignment="1">
      <alignment horizontal="center"/>
    </xf>
    <xf numFmtId="0" fontId="2" fillId="0" borderId="0" xfId="0" applyFont="1"/>
    <xf numFmtId="3" fontId="1" fillId="0" borderId="0" xfId="0" applyNumberFormat="1" applyFont="1"/>
    <xf numFmtId="0" fontId="0" fillId="0" borderId="0" xfId="0" applyBorder="1" applyAlignment="1">
      <alignment horizontal="center"/>
    </xf>
    <xf numFmtId="3" fontId="0" fillId="0" borderId="0" xfId="0" applyNumberFormat="1"/>
    <xf numFmtId="2" fontId="0" fillId="0" borderId="0" xfId="0" applyNumberFormat="1"/>
    <xf numFmtId="49" fontId="0" fillId="0" borderId="0" xfId="0" applyNumberFormat="1"/>
    <xf numFmtId="0" fontId="3" fillId="0" borderId="0" xfId="0" applyFont="1" applyBorder="1"/>
    <xf numFmtId="1" fontId="0" fillId="0" borderId="0" xfId="0" applyNumberFormat="1" applyBorder="1"/>
    <xf numFmtId="0" fontId="2" fillId="0" borderId="0" xfId="0" applyFont="1" applyAlignment="1">
      <alignment horizontal="left"/>
    </xf>
    <xf numFmtId="14" fontId="0" fillId="0" borderId="1" xfId="0" applyNumberFormat="1" applyBorder="1"/>
    <xf numFmtId="14" fontId="1" fillId="0" borderId="0" xfId="0" applyNumberFormat="1" applyFont="1"/>
    <xf numFmtId="0" fontId="1" fillId="0" borderId="0" xfId="0" applyFont="1" applyAlignment="1">
      <alignment horizontal="left"/>
    </xf>
    <xf numFmtId="0" fontId="5" fillId="0" borderId="0" xfId="0" applyFont="1"/>
    <xf numFmtId="1" fontId="0" fillId="0" borderId="0" xfId="0" applyNumberFormat="1" applyBorder="1" applyAlignment="1">
      <alignment horizontal="center"/>
    </xf>
    <xf numFmtId="0" fontId="0" fillId="2" borderId="0" xfId="0" applyNumberFormat="1" applyFill="1" applyBorder="1" applyAlignment="1">
      <alignment horizontal="left"/>
    </xf>
    <xf numFmtId="14" fontId="0" fillId="0" borderId="0" xfId="0" applyNumberFormat="1" applyBorder="1"/>
    <xf numFmtId="1" fontId="0" fillId="2" borderId="0" xfId="0" applyNumberFormat="1" applyFill="1" applyBorder="1" applyAlignment="1">
      <alignment horizontal="left"/>
    </xf>
    <xf numFmtId="14" fontId="0" fillId="2" borderId="0" xfId="0" applyNumberFormat="1" applyFill="1" applyBorder="1"/>
    <xf numFmtId="0" fontId="0" fillId="0" borderId="3" xfId="0" applyBorder="1" applyAlignment="1">
      <alignment horizontal="center"/>
    </xf>
    <xf numFmtId="1" fontId="0" fillId="0" borderId="2" xfId="0" applyNumberFormat="1" applyBorder="1"/>
    <xf numFmtId="1" fontId="0" fillId="0" borderId="2" xfId="0" applyNumberFormat="1" applyBorder="1" applyAlignment="1">
      <alignment horizontal="center"/>
    </xf>
    <xf numFmtId="0" fontId="0" fillId="0" borderId="4" xfId="0" applyBorder="1"/>
    <xf numFmtId="1" fontId="0" fillId="0" borderId="5" xfId="0" applyNumberFormat="1" applyBorder="1" applyAlignment="1">
      <alignment horizontal="center"/>
    </xf>
    <xf numFmtId="0" fontId="0" fillId="0" borderId="6" xfId="0" applyBorder="1"/>
    <xf numFmtId="0" fontId="0" fillId="0" borderId="5" xfId="0" applyBorder="1"/>
    <xf numFmtId="1" fontId="0" fillId="0" borderId="6" xfId="0" applyNumberFormat="1" applyBorder="1"/>
    <xf numFmtId="0" fontId="0" fillId="0" borderId="5" xfId="0" applyBorder="1" applyAlignment="1">
      <alignment horizontal="center"/>
    </xf>
    <xf numFmtId="0" fontId="0" fillId="2" borderId="2" xfId="0" applyFill="1" applyBorder="1"/>
    <xf numFmtId="0" fontId="0" fillId="3" borderId="7" xfId="0" applyFill="1" applyBorder="1"/>
    <xf numFmtId="0" fontId="0" fillId="3" borderId="1" xfId="0" applyFill="1" applyBorder="1" applyAlignment="1">
      <alignment horizontal="right"/>
    </xf>
    <xf numFmtId="0" fontId="0" fillId="3" borderId="1" xfId="0" applyFill="1" applyBorder="1"/>
    <xf numFmtId="1" fontId="0" fillId="3" borderId="1" xfId="0" applyNumberFormat="1" applyFill="1" applyBorder="1"/>
    <xf numFmtId="1" fontId="0" fillId="3" borderId="1" xfId="0" applyNumberFormat="1" applyFill="1" applyBorder="1" applyAlignment="1">
      <alignment horizontal="center"/>
    </xf>
    <xf numFmtId="0" fontId="0" fillId="3" borderId="8" xfId="0" applyFill="1" applyBorder="1"/>
    <xf numFmtId="1" fontId="0" fillId="0" borderId="0" xfId="0" applyNumberFormat="1" applyFill="1" applyBorder="1" applyAlignment="1">
      <alignment horizontal="left"/>
    </xf>
    <xf numFmtId="0" fontId="0" fillId="0" borderId="9" xfId="0" applyBorder="1" applyAlignment="1">
      <alignment horizontal="center"/>
    </xf>
    <xf numFmtId="0" fontId="0" fillId="0" borderId="10" xfId="0" applyBorder="1" applyAlignment="1">
      <alignment horizontal="center"/>
    </xf>
    <xf numFmtId="0" fontId="0" fillId="0" borderId="11" xfId="0" applyBorder="1"/>
    <xf numFmtId="0" fontId="0" fillId="2" borderId="0" xfId="0" applyFill="1"/>
    <xf numFmtId="0" fontId="0" fillId="0" borderId="1" xfId="0" applyFill="1" applyBorder="1"/>
    <xf numFmtId="0" fontId="0" fillId="0" borderId="0" xfId="0" applyFill="1"/>
    <xf numFmtId="0" fontId="1" fillId="0" borderId="0" xfId="0" applyFont="1" applyFill="1"/>
    <xf numFmtId="0" fontId="2" fillId="0" borderId="0" xfId="0" applyFont="1" applyFill="1"/>
    <xf numFmtId="0" fontId="2" fillId="2" borderId="0" xfId="0" applyFont="1" applyFill="1" applyProtection="1">
      <protection locked="0"/>
    </xf>
    <xf numFmtId="0" fontId="2" fillId="2" borderId="0" xfId="0" applyFont="1" applyFill="1" applyAlignment="1" applyProtection="1">
      <alignment horizontal="center"/>
      <protection locked="0"/>
    </xf>
    <xf numFmtId="14" fontId="0" fillId="2" borderId="0" xfId="0" applyNumberFormat="1" applyFill="1"/>
    <xf numFmtId="3" fontId="0" fillId="0" borderId="1" xfId="0" applyNumberFormat="1" applyBorder="1"/>
    <xf numFmtId="0" fontId="7" fillId="0" borderId="0" xfId="0" applyFont="1" applyAlignment="1">
      <alignment horizontal="center"/>
    </xf>
    <xf numFmtId="1" fontId="0" fillId="0" borderId="0" xfId="0" applyNumberFormat="1" applyFill="1"/>
    <xf numFmtId="1" fontId="0" fillId="0" borderId="0" xfId="0" applyNumberFormat="1" applyFill="1" applyAlignment="1">
      <alignment horizontal="right"/>
    </xf>
    <xf numFmtId="1" fontId="0" fillId="0" borderId="0" xfId="0" applyNumberFormat="1" applyFill="1" applyAlignment="1">
      <alignment horizontal="center"/>
    </xf>
    <xf numFmtId="1" fontId="0" fillId="0" borderId="0" xfId="0" applyNumberFormat="1" applyFill="1" applyAlignment="1">
      <alignment horizontal="left"/>
    </xf>
    <xf numFmtId="167" fontId="0" fillId="0" borderId="0" xfId="0" applyNumberFormat="1"/>
    <xf numFmtId="0" fontId="0" fillId="2" borderId="0" xfId="0" applyFill="1" applyAlignment="1">
      <alignment horizontal="center"/>
    </xf>
    <xf numFmtId="0" fontId="0" fillId="0" borderId="0" xfId="0" applyBorder="1" applyAlignment="1">
      <alignment horizontal="right"/>
    </xf>
    <xf numFmtId="0" fontId="0" fillId="2" borderId="0" xfId="0" applyFill="1" applyBorder="1" applyAlignment="1">
      <alignment horizontal="center"/>
    </xf>
    <xf numFmtId="14" fontId="0" fillId="2" borderId="0" xfId="0" applyNumberFormat="1" applyFill="1" applyBorder="1" applyAlignment="1">
      <alignment horizontal="center"/>
    </xf>
    <xf numFmtId="0" fontId="0" fillId="0" borderId="10" xfId="0" applyBorder="1"/>
    <xf numFmtId="1" fontId="0" fillId="0" borderId="10" xfId="0" applyNumberFormat="1" applyBorder="1"/>
    <xf numFmtId="0" fontId="0" fillId="2" borderId="5" xfId="0" applyFill="1" applyBorder="1" applyAlignment="1">
      <alignment horizontal="center"/>
    </xf>
    <xf numFmtId="0" fontId="0" fillId="0" borderId="5" xfId="0" applyBorder="1" applyAlignment="1">
      <alignment horizontal="center" vertical="center"/>
    </xf>
    <xf numFmtId="14" fontId="0" fillId="2" borderId="5" xfId="0" applyNumberFormat="1" applyFill="1" applyBorder="1" applyAlignment="1">
      <alignment horizontal="center"/>
    </xf>
    <xf numFmtId="14" fontId="0" fillId="0" borderId="5" xfId="0" applyNumberFormat="1" applyBorder="1"/>
    <xf numFmtId="0" fontId="0" fillId="3" borderId="1" xfId="0" applyFill="1" applyBorder="1" applyAlignment="1">
      <alignment horizontal="center"/>
    </xf>
    <xf numFmtId="1" fontId="7" fillId="0" borderId="6" xfId="0" applyNumberFormat="1" applyFont="1" applyFill="1" applyBorder="1"/>
    <xf numFmtId="1" fontId="7" fillId="0" borderId="6" xfId="0" applyNumberFormat="1" applyFont="1" applyBorder="1"/>
    <xf numFmtId="0" fontId="0" fillId="2" borderId="2" xfId="0" applyFill="1" applyBorder="1" applyAlignment="1">
      <alignment horizontal="left"/>
    </xf>
    <xf numFmtId="168" fontId="0" fillId="0" borderId="0" xfId="0" applyNumberFormat="1"/>
    <xf numFmtId="168" fontId="0" fillId="0" borderId="1" xfId="0" applyNumberFormat="1" applyBorder="1"/>
    <xf numFmtId="0" fontId="7" fillId="0" borderId="5" xfId="0" applyFont="1" applyFill="1" applyBorder="1" applyAlignment="1" applyProtection="1">
      <alignment horizontal="center"/>
    </xf>
    <xf numFmtId="1" fontId="2" fillId="0" borderId="0" xfId="0" applyNumberFormat="1" applyFont="1" applyBorder="1" applyAlignment="1">
      <alignment horizontal="center"/>
    </xf>
    <xf numFmtId="0" fontId="7" fillId="0" borderId="0" xfId="0" applyFont="1" applyBorder="1" applyAlignment="1">
      <alignment horizontal="center"/>
    </xf>
    <xf numFmtId="14" fontId="0" fillId="0" borderId="0" xfId="0" applyNumberFormat="1" applyBorder="1" applyAlignment="1">
      <alignment horizontal="center"/>
    </xf>
    <xf numFmtId="0" fontId="0" fillId="3" borderId="8" xfId="0" applyFill="1" applyBorder="1" applyAlignment="1">
      <alignment horizontal="center"/>
    </xf>
    <xf numFmtId="0" fontId="0" fillId="3" borderId="7" xfId="0" applyFill="1" applyBorder="1" applyAlignment="1">
      <alignment horizontal="center"/>
    </xf>
    <xf numFmtId="0" fontId="0" fillId="0" borderId="9" xfId="0" applyBorder="1"/>
    <xf numFmtId="0" fontId="2" fillId="0" borderId="1" xfId="0" applyFont="1" applyFill="1" applyBorder="1"/>
    <xf numFmtId="1" fontId="2" fillId="0" borderId="1" xfId="0" applyNumberFormat="1" applyFont="1" applyFill="1" applyBorder="1"/>
    <xf numFmtId="0" fontId="2" fillId="0" borderId="0" xfId="0" applyFont="1" applyFill="1" applyBorder="1"/>
    <xf numFmtId="168" fontId="7" fillId="0" borderId="1" xfId="0" applyNumberFormat="1" applyFont="1" applyFill="1" applyBorder="1"/>
    <xf numFmtId="0" fontId="0" fillId="0" borderId="0" xfId="0" applyBorder="1" applyAlignment="1">
      <alignment horizontal="center" vertical="center"/>
    </xf>
    <xf numFmtId="1" fontId="0" fillId="0" borderId="11" xfId="0" applyNumberFormat="1" applyBorder="1"/>
    <xf numFmtId="168" fontId="7" fillId="0" borderId="0" xfId="0" applyNumberFormat="1" applyFont="1" applyBorder="1" applyAlignment="1">
      <alignment horizontal="center"/>
    </xf>
    <xf numFmtId="0" fontId="2" fillId="0" borderId="0" xfId="0" applyFont="1" applyBorder="1" applyAlignment="1">
      <alignment horizontal="center"/>
    </xf>
    <xf numFmtId="0" fontId="7" fillId="0" borderId="6" xfId="0" applyFont="1" applyBorder="1"/>
    <xf numFmtId="0" fontId="7" fillId="0" borderId="0" xfId="0" applyFont="1" applyBorder="1"/>
    <xf numFmtId="0" fontId="7" fillId="0" borderId="0" xfId="0" applyFont="1"/>
    <xf numFmtId="1" fontId="9" fillId="0" borderId="1" xfId="0" applyNumberFormat="1" applyFont="1" applyBorder="1" applyAlignment="1">
      <alignment horizontal="center"/>
    </xf>
    <xf numFmtId="0" fontId="9" fillId="0" borderId="1" xfId="0" applyFont="1" applyBorder="1" applyAlignment="1">
      <alignment horizontal="center"/>
    </xf>
    <xf numFmtId="1" fontId="7" fillId="0" borderId="0" xfId="0" applyNumberFormat="1" applyFont="1" applyBorder="1"/>
    <xf numFmtId="1" fontId="7" fillId="0" borderId="0" xfId="0" applyNumberFormat="1" applyFont="1" applyBorder="1" applyAlignment="1">
      <alignment horizontal="center"/>
    </xf>
    <xf numFmtId="169" fontId="0" fillId="2" borderId="0" xfId="0" applyNumberFormat="1" applyFill="1"/>
    <xf numFmtId="169" fontId="2" fillId="0" borderId="0" xfId="0" applyNumberFormat="1" applyFont="1" applyFill="1"/>
    <xf numFmtId="169" fontId="1" fillId="0" borderId="0" xfId="0" applyNumberFormat="1" applyFont="1"/>
    <xf numFmtId="170" fontId="1" fillId="0" borderId="0" xfId="0" applyNumberFormat="1" applyFont="1"/>
    <xf numFmtId="169" fontId="0" fillId="0" borderId="0" xfId="0" applyNumberFormat="1"/>
    <xf numFmtId="169" fontId="0" fillId="0" borderId="0" xfId="0" applyNumberFormat="1" applyFill="1"/>
    <xf numFmtId="169" fontId="0" fillId="0" borderId="1" xfId="0" applyNumberFormat="1" applyBorder="1"/>
    <xf numFmtId="170" fontId="1" fillId="2" borderId="0" xfId="0" applyNumberFormat="1" applyFont="1" applyFill="1"/>
    <xf numFmtId="170" fontId="0" fillId="2" borderId="0" xfId="0" applyNumberFormat="1" applyFill="1"/>
    <xf numFmtId="170" fontId="0" fillId="0" borderId="0" xfId="0" applyNumberFormat="1" applyFill="1"/>
    <xf numFmtId="170" fontId="0" fillId="0" borderId="0" xfId="0" applyNumberFormat="1"/>
    <xf numFmtId="170" fontId="0" fillId="0" borderId="1" xfId="0" applyNumberFormat="1" applyBorder="1"/>
    <xf numFmtId="170" fontId="0" fillId="0" borderId="0" xfId="0" applyNumberFormat="1" applyAlignment="1">
      <alignment horizontal="center"/>
    </xf>
    <xf numFmtId="170" fontId="2" fillId="2" borderId="0" xfId="0" applyNumberFormat="1" applyFont="1" applyFill="1" applyAlignment="1" applyProtection="1">
      <alignment horizontal="center"/>
      <protection locked="0"/>
    </xf>
    <xf numFmtId="170" fontId="0" fillId="0" borderId="0" xfId="0" applyNumberFormat="1" applyAlignment="1">
      <alignment horizontal="left"/>
    </xf>
    <xf numFmtId="170" fontId="1" fillId="0" borderId="0" xfId="0" applyNumberFormat="1" applyFont="1" applyAlignment="1">
      <alignment horizontal="center"/>
    </xf>
    <xf numFmtId="169" fontId="0" fillId="0" borderId="0" xfId="0" applyNumberFormat="1" applyFill="1" applyBorder="1" applyAlignment="1">
      <alignment horizontal="left"/>
    </xf>
    <xf numFmtId="168" fontId="7" fillId="0" borderId="1" xfId="0" applyNumberFormat="1" applyFont="1" applyBorder="1" applyAlignment="1">
      <alignment horizontal="center"/>
    </xf>
    <xf numFmtId="170" fontId="1" fillId="0" borderId="0" xfId="0" applyNumberFormat="1" applyFont="1" applyAlignment="1">
      <alignment horizontal="center" vertical="center"/>
    </xf>
    <xf numFmtId="169" fontId="0" fillId="0" borderId="0" xfId="0" applyNumberFormat="1" applyAlignment="1">
      <alignment horizontal="center"/>
    </xf>
    <xf numFmtId="0" fontId="0" fillId="0" borderId="0" xfId="0" applyAlignment="1">
      <alignment horizontal="right"/>
    </xf>
    <xf numFmtId="0" fontId="0" fillId="4" borderId="0" xfId="0" applyFill="1"/>
    <xf numFmtId="170" fontId="0" fillId="4" borderId="0" xfId="0" applyNumberFormat="1" applyFill="1"/>
    <xf numFmtId="14" fontId="0" fillId="2" borderId="0" xfId="0" applyNumberFormat="1" applyFill="1" applyAlignment="1">
      <alignment horizontal="center"/>
    </xf>
    <xf numFmtId="14" fontId="0" fillId="0" borderId="0" xfId="0" applyNumberFormat="1" applyFill="1"/>
    <xf numFmtId="170" fontId="0" fillId="0" borderId="0" xfId="0" applyNumberFormat="1" applyFill="1" applyAlignment="1">
      <alignment horizontal="center"/>
    </xf>
    <xf numFmtId="1" fontId="0" fillId="0" borderId="0" xfId="0" applyNumberFormat="1" applyBorder="1" applyAlignment="1">
      <alignment horizontal="left" wrapText="1"/>
    </xf>
    <xf numFmtId="14" fontId="1" fillId="0" borderId="0" xfId="0" applyNumberFormat="1" applyFont="1" applyAlignment="1">
      <alignment horizontal="center"/>
    </xf>
    <xf numFmtId="170" fontId="0" fillId="3" borderId="1" xfId="0" applyNumberFormat="1" applyFill="1" applyBorder="1" applyAlignment="1">
      <alignment horizontal="center"/>
    </xf>
    <xf numFmtId="0" fontId="0" fillId="0" borderId="0" xfId="0" applyFill="1" applyBorder="1"/>
    <xf numFmtId="0" fontId="7" fillId="0" borderId="0" xfId="0" applyNumberFormat="1" applyFont="1" applyBorder="1"/>
    <xf numFmtId="0" fontId="0" fillId="0" borderId="0" xfId="0" applyFill="1" applyBorder="1" applyAlignment="1">
      <alignment horizontal="center"/>
    </xf>
    <xf numFmtId="0" fontId="0" fillId="0" borderId="5" xfId="0" applyFill="1" applyBorder="1" applyAlignment="1">
      <alignment horizontal="center"/>
    </xf>
    <xf numFmtId="171" fontId="0" fillId="0" borderId="1" xfId="0" applyNumberFormat="1" applyBorder="1"/>
    <xf numFmtId="171" fontId="0" fillId="0" borderId="0" xfId="0" applyNumberFormat="1" applyBorder="1"/>
    <xf numFmtId="171" fontId="0" fillId="0" borderId="0" xfId="0" applyNumberFormat="1" applyBorder="1" applyAlignment="1">
      <alignment horizontal="left" wrapText="1"/>
    </xf>
    <xf numFmtId="171" fontId="0" fillId="0" borderId="0" xfId="0" applyNumberFormat="1"/>
    <xf numFmtId="164" fontId="0" fillId="0" borderId="0" xfId="0" applyNumberFormat="1" applyBorder="1" applyAlignment="1">
      <alignment horizontal="left" wrapText="1"/>
    </xf>
    <xf numFmtId="164" fontId="0" fillId="0" borderId="1" xfId="0" applyNumberFormat="1" applyBorder="1"/>
    <xf numFmtId="164" fontId="0" fillId="0" borderId="0" xfId="0" applyNumberFormat="1" applyBorder="1"/>
    <xf numFmtId="164" fontId="0" fillId="0" borderId="0" xfId="0" applyNumberFormat="1"/>
    <xf numFmtId="164" fontId="2" fillId="0" borderId="0" xfId="0" applyNumberFormat="1" applyFont="1" applyAlignment="1">
      <alignment horizontal="center"/>
    </xf>
    <xf numFmtId="0" fontId="0" fillId="0" borderId="0" xfId="0" quotePrefix="1" applyNumberFormat="1"/>
    <xf numFmtId="164" fontId="0" fillId="0" borderId="0" xfId="0" applyNumberFormat="1" applyAlignment="1">
      <alignment vertical="center"/>
    </xf>
    <xf numFmtId="172" fontId="2" fillId="0" borderId="0" xfId="0" applyNumberFormat="1" applyFont="1" applyAlignment="1">
      <alignment horizontal="center"/>
    </xf>
    <xf numFmtId="164" fontId="1" fillId="0" borderId="0" xfId="0" applyNumberFormat="1" applyFont="1" applyAlignment="1">
      <alignment horizontal="center" vertical="center"/>
    </xf>
    <xf numFmtId="0" fontId="12" fillId="0" borderId="0" xfId="0" applyFont="1"/>
    <xf numFmtId="49" fontId="0" fillId="0" borderId="0" xfId="0" applyNumberFormat="1" applyAlignment="1">
      <alignment horizontal="left" wrapText="1"/>
    </xf>
    <xf numFmtId="0" fontId="13" fillId="0" borderId="0" xfId="0" applyFont="1"/>
    <xf numFmtId="14" fontId="14" fillId="0" borderId="0" xfId="0" applyNumberFormat="1" applyFont="1"/>
    <xf numFmtId="0" fontId="14" fillId="0" borderId="0" xfId="0" applyFont="1"/>
    <xf numFmtId="4" fontId="14" fillId="0" borderId="0" xfId="0" applyNumberFormat="1" applyFont="1"/>
    <xf numFmtId="164" fontId="0" fillId="0" borderId="0" xfId="0" applyNumberFormat="1" applyAlignment="1">
      <alignment horizontal="center"/>
    </xf>
    <xf numFmtId="0" fontId="0" fillId="5" borderId="0" xfId="0" applyFill="1"/>
    <xf numFmtId="0" fontId="8" fillId="0" borderId="1" xfId="1" applyBorder="1" applyAlignment="1" applyProtection="1"/>
    <xf numFmtId="4" fontId="0" fillId="0" borderId="0" xfId="0" applyNumberFormat="1" applyAlignment="1">
      <alignment horizontal="right"/>
    </xf>
    <xf numFmtId="0" fontId="2" fillId="0" borderId="0" xfId="0" applyNumberFormat="1" applyFont="1" applyAlignment="1">
      <alignment horizontal="left"/>
    </xf>
    <xf numFmtId="4" fontId="2" fillId="0" borderId="0" xfId="0" applyNumberFormat="1" applyFont="1" applyAlignment="1">
      <alignment horizontal="right"/>
    </xf>
    <xf numFmtId="0" fontId="0" fillId="0" borderId="0" xfId="0" applyFont="1" applyAlignment="1">
      <alignment horizontal="left"/>
    </xf>
    <xf numFmtId="0" fontId="0" fillId="2" borderId="0" xfId="0" applyFont="1" applyFill="1" applyAlignment="1" applyProtection="1">
      <alignment horizontal="center"/>
      <protection locked="0"/>
    </xf>
    <xf numFmtId="166" fontId="2" fillId="0" borderId="0" xfId="0" applyNumberFormat="1" applyFont="1" applyAlignment="1">
      <alignment horizontal="center"/>
    </xf>
    <xf numFmtId="0" fontId="0" fillId="0" borderId="0" xfId="0" applyAlignment="1">
      <alignment horizontal="center"/>
    </xf>
    <xf numFmtId="0" fontId="16" fillId="0" borderId="0" xfId="0" applyNumberFormat="1" applyFont="1" applyAlignment="1">
      <alignment horizontal="left"/>
    </xf>
    <xf numFmtId="0" fontId="16" fillId="0" borderId="0" xfId="0" applyFont="1" applyAlignment="1">
      <alignment horizontal="left"/>
    </xf>
    <xf numFmtId="173" fontId="0" fillId="0" borderId="0" xfId="0" applyNumberFormat="1" applyAlignment="1">
      <alignment horizontal="center"/>
    </xf>
    <xf numFmtId="171" fontId="16" fillId="0" borderId="0" xfId="0" applyNumberFormat="1" applyFont="1" applyAlignment="1">
      <alignment horizontal="center"/>
    </xf>
    <xf numFmtId="173" fontId="16" fillId="0" borderId="0" xfId="0" applyNumberFormat="1" applyFont="1" applyAlignment="1">
      <alignment horizontal="center"/>
    </xf>
    <xf numFmtId="0" fontId="0" fillId="0" borderId="0" xfId="0" applyNumberFormat="1" applyAlignment="1">
      <alignment horizontal="justify" vertical="center" wrapText="1"/>
    </xf>
    <xf numFmtId="0" fontId="0" fillId="0" borderId="0" xfId="0" applyAlignment="1">
      <alignment horizontal="center"/>
    </xf>
    <xf numFmtId="0" fontId="1" fillId="0" borderId="0" xfId="0" applyFont="1" applyBorder="1" applyAlignment="1">
      <alignment horizontal="center"/>
    </xf>
    <xf numFmtId="0" fontId="15" fillId="0" borderId="2" xfId="0" applyFont="1" applyBorder="1" applyAlignment="1">
      <alignment horizontal="center"/>
    </xf>
    <xf numFmtId="0" fontId="1" fillId="0" borderId="0" xfId="0" applyFont="1" applyAlignment="1">
      <alignment horizontal="center"/>
    </xf>
    <xf numFmtId="0" fontId="1" fillId="0" borderId="0" xfId="0" quotePrefix="1" applyNumberFormat="1" applyFont="1" applyAlignment="1">
      <alignment horizontal="center" vertical="center"/>
    </xf>
    <xf numFmtId="0" fontId="1" fillId="0" borderId="0" xfId="0" applyFont="1" applyAlignment="1">
      <alignment horizontal="center" vertical="center"/>
    </xf>
    <xf numFmtId="1" fontId="1" fillId="0" borderId="0" xfId="0" applyNumberFormat="1" applyFont="1" applyAlignment="1">
      <alignment horizontal="center" vertical="center"/>
    </xf>
    <xf numFmtId="164" fontId="0" fillId="0" borderId="0" xfId="0" applyNumberFormat="1" applyBorder="1" applyAlignment="1">
      <alignment horizontal="left" wrapText="1"/>
    </xf>
    <xf numFmtId="1" fontId="1" fillId="0" borderId="0" xfId="0" applyNumberFormat="1" applyFont="1" applyAlignment="1">
      <alignment horizontal="center"/>
    </xf>
    <xf numFmtId="171" fontId="1" fillId="0" borderId="0" xfId="0" applyNumberFormat="1" applyFont="1" applyAlignment="1">
      <alignment horizontal="center" vertical="center" wrapText="1"/>
    </xf>
    <xf numFmtId="164" fontId="1" fillId="0" borderId="0" xfId="0" applyNumberFormat="1" applyFont="1" applyAlignment="1">
      <alignment horizontal="center" vertical="center"/>
    </xf>
    <xf numFmtId="0" fontId="0" fillId="0" borderId="9" xfId="0" applyBorder="1" applyAlignment="1">
      <alignment horizontal="center"/>
    </xf>
    <xf numFmtId="0" fontId="0" fillId="0" borderId="11" xfId="0" applyBorder="1" applyAlignment="1"/>
    <xf numFmtId="0" fontId="0" fillId="0" borderId="11" xfId="0" applyBorder="1" applyAlignment="1">
      <alignment horizontal="center"/>
    </xf>
    <xf numFmtId="49" fontId="0" fillId="0" borderId="0" xfId="0" applyNumberFormat="1" applyAlignment="1">
      <alignment horizontal="left" vertical="center" wrapText="1" shrinkToFit="1"/>
    </xf>
    <xf numFmtId="0" fontId="0" fillId="0" borderId="0" xfId="0" applyAlignment="1">
      <alignment horizontal="left" wrapText="1"/>
    </xf>
    <xf numFmtId="0" fontId="6" fillId="0" borderId="0" xfId="0" applyFont="1" applyFill="1" applyAlignment="1">
      <alignment horizontal="center"/>
    </xf>
    <xf numFmtId="0" fontId="0" fillId="0" borderId="0" xfId="0" applyFill="1" applyAlignment="1">
      <alignment wrapText="1" shrinkToFit="1"/>
    </xf>
    <xf numFmtId="0" fontId="0" fillId="0" borderId="0" xfId="0" applyAlignment="1">
      <alignment wrapText="1" shrinkToFit="1"/>
    </xf>
    <xf numFmtId="14" fontId="0" fillId="0" borderId="0" xfId="0" applyNumberFormat="1" applyAlignment="1">
      <alignment wrapText="1" shrinkToFit="1"/>
    </xf>
    <xf numFmtId="169" fontId="0" fillId="0" borderId="0" xfId="0" applyNumberFormat="1" applyAlignment="1">
      <alignment wrapText="1" shrinkToFit="1"/>
    </xf>
  </cellXfs>
  <cellStyles count="2">
    <cellStyle name="Lien hypertexte" xfId="1" builtinId="8"/>
    <cellStyle name="Normal" xfId="0" builtinId="0"/>
  </cellStyles>
  <dxfs count="21">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1</xdr:row>
      <xdr:rowOff>139700</xdr:rowOff>
    </xdr:from>
    <xdr:to>
      <xdr:col>6</xdr:col>
      <xdr:colOff>647700</xdr:colOff>
      <xdr:row>49</xdr:row>
      <xdr:rowOff>139700</xdr:rowOff>
    </xdr:to>
    <xdr:pic>
      <xdr:nvPicPr>
        <xdr:cNvPr id="2197" name="Picture 5">
          <a:extLst>
            <a:ext uri="{FF2B5EF4-FFF2-40B4-BE49-F238E27FC236}">
              <a16:creationId xmlns:a16="http://schemas.microsoft.com/office/drawing/2014/main" id="{FE8B3CEF-E3BC-1C47-B152-8C1C1E4F02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92100"/>
          <a:ext cx="5486400" cy="7315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139700</xdr:colOff>
      <xdr:row>54</xdr:row>
      <xdr:rowOff>38100</xdr:rowOff>
    </xdr:from>
    <xdr:to>
      <xdr:col>6</xdr:col>
      <xdr:colOff>660400</xdr:colOff>
      <xdr:row>102</xdr:row>
      <xdr:rowOff>25400</xdr:rowOff>
    </xdr:to>
    <xdr:pic>
      <xdr:nvPicPr>
        <xdr:cNvPr id="2198" name="Picture 6">
          <a:extLst>
            <a:ext uri="{FF2B5EF4-FFF2-40B4-BE49-F238E27FC236}">
              <a16:creationId xmlns:a16="http://schemas.microsoft.com/office/drawing/2014/main" id="{5BF5399C-8220-3C45-8702-9300B32B4D6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9700" y="8267700"/>
          <a:ext cx="5473700" cy="730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177800</xdr:colOff>
      <xdr:row>4</xdr:row>
      <xdr:rowOff>190500</xdr:rowOff>
    </xdr:from>
    <xdr:to>
      <xdr:col>6</xdr:col>
      <xdr:colOff>444500</xdr:colOff>
      <xdr:row>36</xdr:row>
      <xdr:rowOff>76193</xdr:rowOff>
    </xdr:to>
    <xdr:sp macro="" textlink="">
      <xdr:nvSpPr>
        <xdr:cNvPr id="13313" name="AutoShape 1">
          <a:extLst>
            <a:ext uri="{FF2B5EF4-FFF2-40B4-BE49-F238E27FC236}">
              <a16:creationId xmlns:a16="http://schemas.microsoft.com/office/drawing/2014/main" id="{AF6E26A5-36F9-8B4F-92E4-74C2033552A9}"/>
            </a:ext>
          </a:extLst>
        </xdr:cNvPr>
        <xdr:cNvSpPr>
          <a:spLocks noChangeArrowheads="1"/>
        </xdr:cNvSpPr>
      </xdr:nvSpPr>
      <xdr:spPr bwMode="auto">
        <a:xfrm>
          <a:off x="177800" y="850900"/>
          <a:ext cx="5219700" cy="5334000"/>
        </a:xfrm>
        <a:prstGeom prst="horizontalScroll">
          <a:avLst>
            <a:gd name="adj" fmla="val 12500"/>
          </a:avLst>
        </a:prstGeom>
        <a:solidFill>
          <a:srgbClr xmlns:mc="http://schemas.openxmlformats.org/markup-compatibility/2006" xmlns:a14="http://schemas.microsoft.com/office/drawing/2010/main" val="DD0806" mc:Ignorable="a14" a14:legacySpreadsheetColorIndex="10">
            <a:alpha val="75999"/>
          </a:srgbClr>
        </a:solidFill>
        <a:ln w="9525">
          <a:solidFill>
            <a:srgbClr xmlns:mc="http://schemas.openxmlformats.org/markup-compatibility/2006" xmlns:a14="http://schemas.microsoft.com/office/drawing/2010/main" val="DD0806" mc:Ignorable="a14" a14:legacySpreadsheetColorIndex="10"/>
          </a:solidFill>
          <a:round/>
          <a:headEnd/>
          <a:tailEnd/>
        </a:ln>
      </xdr:spPr>
      <xdr:txBody>
        <a:bodyPr vertOverflow="clip" wrap="square" lIns="45720" tIns="36576" rIns="45720" bIns="0" anchor="t" upright="1"/>
        <a:lstStyle/>
        <a:p>
          <a:pPr algn="ctr" rtl="0">
            <a:defRPr sz="1000"/>
          </a:pPr>
          <a:r>
            <a:rPr lang="fr-FR" sz="2000" b="1" i="0" u="none" strike="noStrike" baseline="0">
              <a:solidFill>
                <a:srgbClr val="FFFFFF"/>
              </a:solidFill>
              <a:latin typeface="Geneva"/>
              <a:ea typeface="Geneva"/>
              <a:cs typeface="Geneva"/>
            </a:rPr>
            <a:t>ATTENTION</a:t>
          </a:r>
        </a:p>
        <a:p>
          <a:pPr algn="ctr" rtl="0">
            <a:defRPr sz="1000"/>
          </a:pPr>
          <a:endParaRPr lang="fr-FR" sz="2000" b="1" i="0" u="none" strike="noStrike" baseline="0">
            <a:solidFill>
              <a:srgbClr val="FFFFFF"/>
            </a:solidFill>
            <a:latin typeface="Geneva"/>
            <a:ea typeface="Geneva"/>
            <a:cs typeface="Geneva"/>
          </a:endParaRPr>
        </a:p>
        <a:p>
          <a:pPr algn="ctr" rtl="0">
            <a:defRPr sz="1000"/>
          </a:pPr>
          <a:r>
            <a:rPr lang="fr-FR" sz="2000" b="1" i="0" u="none" strike="noStrike" baseline="0">
              <a:solidFill>
                <a:srgbClr val="FFFFFF"/>
              </a:solidFill>
              <a:latin typeface="Geneva"/>
              <a:ea typeface="Geneva"/>
              <a:cs typeface="Geneva"/>
            </a:rPr>
            <a:t>Depuis l'impostion 2005 (revenus 2004), les frais d'entretien et de blanchissage des vêtements ne sont reconnus par l'administration fiscale que sur présentation des factures des sociétés ayant effectué l'entretien et le blanchissage des vêtements.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266700</xdr:colOff>
      <xdr:row>2</xdr:row>
      <xdr:rowOff>63500</xdr:rowOff>
    </xdr:from>
    <xdr:to>
      <xdr:col>6</xdr:col>
      <xdr:colOff>393700</xdr:colOff>
      <xdr:row>25</xdr:row>
      <xdr:rowOff>50800</xdr:rowOff>
    </xdr:to>
    <xdr:sp macro="" textlink="">
      <xdr:nvSpPr>
        <xdr:cNvPr id="14337" name="AutoShape 1">
          <a:extLst>
            <a:ext uri="{FF2B5EF4-FFF2-40B4-BE49-F238E27FC236}">
              <a16:creationId xmlns:a16="http://schemas.microsoft.com/office/drawing/2014/main" id="{48242BBE-6F89-E043-87F6-635452B6197E}"/>
            </a:ext>
          </a:extLst>
        </xdr:cNvPr>
        <xdr:cNvSpPr>
          <a:spLocks noChangeArrowheads="1"/>
        </xdr:cNvSpPr>
      </xdr:nvSpPr>
      <xdr:spPr bwMode="auto">
        <a:xfrm>
          <a:off x="266700" y="393700"/>
          <a:ext cx="5080000" cy="3784600"/>
        </a:xfrm>
        <a:prstGeom prst="horizontalScroll">
          <a:avLst>
            <a:gd name="adj" fmla="val 12500"/>
          </a:avLst>
        </a:prstGeom>
        <a:solidFill>
          <a:srgbClr xmlns:mc="http://schemas.openxmlformats.org/markup-compatibility/2006" xmlns:a14="http://schemas.microsoft.com/office/drawing/2010/main" val="DD0806" mc:Ignorable="a14" a14:legacySpreadsheetColorIndex="10">
            <a:alpha val="75999"/>
          </a:srgbClr>
        </a:solidFill>
        <a:ln w="9525">
          <a:solidFill>
            <a:srgbClr xmlns:mc="http://schemas.openxmlformats.org/markup-compatibility/2006" xmlns:a14="http://schemas.microsoft.com/office/drawing/2010/main" val="DD0806" mc:Ignorable="a14" a14:legacySpreadsheetColorIndex="10"/>
          </a:solidFill>
          <a:round/>
          <a:headEnd/>
          <a:tailEnd/>
        </a:ln>
      </xdr:spPr>
      <xdr:txBody>
        <a:bodyPr vertOverflow="clip" wrap="square" lIns="54864" tIns="41148" rIns="54864" bIns="0" anchor="t" upright="1"/>
        <a:lstStyle/>
        <a:p>
          <a:pPr algn="ctr" rtl="0">
            <a:defRPr sz="1000"/>
          </a:pPr>
          <a:endParaRPr lang="fr-FR" sz="2000" b="1" i="0" u="none" strike="noStrike" baseline="0">
            <a:solidFill>
              <a:srgbClr val="FFFFFF"/>
            </a:solidFill>
            <a:latin typeface="Geneva"/>
            <a:ea typeface="Geneva"/>
            <a:cs typeface="Geneva"/>
          </a:endParaRPr>
        </a:p>
        <a:p>
          <a:pPr algn="ctr" rtl="0">
            <a:defRPr sz="1000"/>
          </a:pPr>
          <a:endParaRPr lang="fr-FR" sz="2000" b="1" i="0" u="none" strike="noStrike" baseline="0">
            <a:solidFill>
              <a:srgbClr val="FFFFFF"/>
            </a:solidFill>
            <a:latin typeface="Geneva"/>
            <a:ea typeface="Geneva"/>
            <a:cs typeface="Geneva"/>
          </a:endParaRPr>
        </a:p>
        <a:p>
          <a:pPr algn="ctr" rtl="0">
            <a:defRPr sz="1000"/>
          </a:pPr>
          <a:r>
            <a:rPr lang="fr-FR" sz="2000" b="1" i="0" u="none" strike="noStrike" baseline="0">
              <a:solidFill>
                <a:srgbClr val="FFFFFF"/>
              </a:solidFill>
              <a:latin typeface="Geneva"/>
              <a:ea typeface="Geneva"/>
              <a:cs typeface="Geneva"/>
            </a:rPr>
            <a:t>Grande prudence quant à la déduction des assurances perte de licence</a:t>
          </a:r>
        </a:p>
      </xdr:txBody>
    </xdr:sp>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hyperlink" Target="http://www.fraispn.com/paypal.html"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fraispn.com/paypal.html"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15.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17.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18.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1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hyperlink" Target="http://www.fraispn.com/paypal.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fraispn.com/paypal.html"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www.fraispn.com/paypal.html" TargetMode="External"/></Relationships>
</file>

<file path=xl/worksheets/_rels/sheet21.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22.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www.fraispn.com/paypal.html"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hyperlink" Target="http://www.fraispn.com/paypal.html"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I54"/>
  <sheetViews>
    <sheetView zoomScale="125" zoomScaleNormal="100" zoomScaleSheetLayoutView="100" workbookViewId="0">
      <selection activeCell="D20" sqref="D20"/>
    </sheetView>
  </sheetViews>
  <sheetFormatPr baseColWidth="10" defaultRowHeight="12" x14ac:dyDescent="0.15"/>
  <cols>
    <col min="4" max="4" width="11.83203125" customWidth="1"/>
  </cols>
  <sheetData>
    <row r="1" spans="1:9" x14ac:dyDescent="0.15">
      <c r="A1" s="168" t="s">
        <v>61</v>
      </c>
      <c r="B1" s="12"/>
      <c r="C1" s="12"/>
      <c r="D1" s="12"/>
      <c r="E1" s="12"/>
      <c r="F1" s="12"/>
      <c r="G1" s="12"/>
    </row>
    <row r="6" spans="1:9" x14ac:dyDescent="0.15">
      <c r="A6" t="s">
        <v>759</v>
      </c>
      <c r="B6" t="s">
        <v>716</v>
      </c>
      <c r="F6">
        <v>1</v>
      </c>
      <c r="G6" t="str">
        <f>IF(F6&gt;1,"pages","page")</f>
        <v>page</v>
      </c>
    </row>
    <row r="7" spans="1:9" x14ac:dyDescent="0.15">
      <c r="F7" s="4"/>
      <c r="I7" s="63"/>
    </row>
    <row r="8" spans="1:9" x14ac:dyDescent="0.15">
      <c r="A8" t="s">
        <v>589</v>
      </c>
      <c r="B8" t="s">
        <v>702</v>
      </c>
      <c r="F8" s="4">
        <v>2</v>
      </c>
      <c r="G8" t="str">
        <f>IF(F8&gt;1,"pages","page")</f>
        <v>pages</v>
      </c>
      <c r="I8" s="63"/>
    </row>
    <row r="9" spans="1:9" x14ac:dyDescent="0.15">
      <c r="F9" s="4"/>
      <c r="I9" s="63"/>
    </row>
    <row r="10" spans="1:9" x14ac:dyDescent="0.15">
      <c r="A10" t="s">
        <v>306</v>
      </c>
      <c r="B10" t="s">
        <v>778</v>
      </c>
      <c r="F10" s="4">
        <v>1</v>
      </c>
      <c r="G10" t="str">
        <f>IF(F10&gt;1,"pages","page")</f>
        <v>page</v>
      </c>
      <c r="I10" s="63"/>
    </row>
    <row r="11" spans="1:9" x14ac:dyDescent="0.15">
      <c r="F11" s="4"/>
      <c r="I11" s="63"/>
    </row>
    <row r="12" spans="1:9" x14ac:dyDescent="0.15">
      <c r="A12" t="s">
        <v>700</v>
      </c>
      <c r="B12" t="s">
        <v>591</v>
      </c>
      <c r="F12" s="4">
        <v>2</v>
      </c>
      <c r="G12" t="str">
        <f>IF(F12&gt;1,"pages","page")</f>
        <v>pages</v>
      </c>
      <c r="I12" s="63"/>
    </row>
    <row r="13" spans="1:9" x14ac:dyDescent="0.15">
      <c r="F13" s="4"/>
      <c r="I13" s="63"/>
    </row>
    <row r="14" spans="1:9" x14ac:dyDescent="0.15">
      <c r="A14" t="s">
        <v>701</v>
      </c>
      <c r="B14" t="s">
        <v>772</v>
      </c>
      <c r="F14" s="4">
        <v>1</v>
      </c>
      <c r="G14" t="str">
        <f>IF(F14&gt;1,"pages","page")</f>
        <v>page</v>
      </c>
      <c r="I14" s="63"/>
    </row>
    <row r="15" spans="1:9" x14ac:dyDescent="0.15">
      <c r="D15" s="65"/>
      <c r="F15" s="4"/>
      <c r="I15" s="63"/>
    </row>
    <row r="16" spans="1:9" x14ac:dyDescent="0.15">
      <c r="A16" t="s">
        <v>455</v>
      </c>
      <c r="B16" t="s">
        <v>445</v>
      </c>
      <c r="F16" s="4">
        <v>24</v>
      </c>
      <c r="G16" t="str">
        <f>IF(F16&gt;1,"pages","page")</f>
        <v>pages</v>
      </c>
    </row>
    <row r="17" spans="1:7" x14ac:dyDescent="0.15">
      <c r="F17" s="4"/>
    </row>
    <row r="18" spans="1:7" x14ac:dyDescent="0.15">
      <c r="A18" t="s">
        <v>779</v>
      </c>
      <c r="B18" t="s">
        <v>780</v>
      </c>
      <c r="F18" s="4">
        <v>12</v>
      </c>
      <c r="G18" t="str">
        <f>IF(F18&gt;1,"pages","page")</f>
        <v>pages</v>
      </c>
    </row>
    <row r="19" spans="1:7" x14ac:dyDescent="0.15">
      <c r="F19" s="4"/>
    </row>
    <row r="20" spans="1:7" x14ac:dyDescent="0.15">
      <c r="A20" t="s">
        <v>559</v>
      </c>
      <c r="B20" t="s">
        <v>781</v>
      </c>
      <c r="F20" s="4">
        <v>1</v>
      </c>
      <c r="G20" t="str">
        <f>IF(F20&gt;1,"pages","page")</f>
        <v>page</v>
      </c>
    </row>
    <row r="21" spans="1:7" x14ac:dyDescent="0.15">
      <c r="F21" s="4"/>
    </row>
    <row r="22" spans="1:7" x14ac:dyDescent="0.15">
      <c r="A22" t="s">
        <v>456</v>
      </c>
      <c r="B22" t="s">
        <v>102</v>
      </c>
      <c r="C22" s="17"/>
      <c r="F22" s="4">
        <v>3</v>
      </c>
      <c r="G22" t="str">
        <f>IF(F22&gt;1,"pages","page")</f>
        <v>pages</v>
      </c>
    </row>
    <row r="23" spans="1:7" x14ac:dyDescent="0.15">
      <c r="F23" s="4"/>
    </row>
    <row r="24" spans="1:7" x14ac:dyDescent="0.15">
      <c r="A24" t="s">
        <v>712</v>
      </c>
      <c r="B24" t="s">
        <v>637</v>
      </c>
      <c r="F24" s="4">
        <v>1</v>
      </c>
      <c r="G24" t="str">
        <f>IF(F24&gt;1,"pages","page")</f>
        <v>page</v>
      </c>
    </row>
    <row r="25" spans="1:7" x14ac:dyDescent="0.15">
      <c r="E25" s="3"/>
      <c r="F25" s="4"/>
    </row>
    <row r="26" spans="1:7" x14ac:dyDescent="0.15">
      <c r="A26" t="s">
        <v>425</v>
      </c>
      <c r="B26" t="s">
        <v>536</v>
      </c>
      <c r="F26" s="4">
        <v>1</v>
      </c>
      <c r="G26" t="str">
        <f>IF(F26&gt;1,"pages","page")</f>
        <v>page</v>
      </c>
    </row>
    <row r="27" spans="1:7" s="3" customFormat="1" x14ac:dyDescent="0.15">
      <c r="A27"/>
      <c r="B27"/>
      <c r="E27"/>
      <c r="F27" s="7"/>
    </row>
    <row r="28" spans="1:7" x14ac:dyDescent="0.15">
      <c r="A28" t="s">
        <v>459</v>
      </c>
      <c r="B28" t="s">
        <v>745</v>
      </c>
      <c r="F28">
        <v>1</v>
      </c>
      <c r="G28" t="str">
        <f>IF(F28&gt;1,"pages","page")</f>
        <v>page</v>
      </c>
    </row>
    <row r="29" spans="1:7" x14ac:dyDescent="0.15">
      <c r="B29" s="3"/>
    </row>
    <row r="30" spans="1:7" x14ac:dyDescent="0.15">
      <c r="A30" s="63" t="s">
        <v>631</v>
      </c>
      <c r="B30" t="s">
        <v>541</v>
      </c>
      <c r="F30">
        <v>1</v>
      </c>
      <c r="G30" t="str">
        <f>IF(F30&gt;1,"pages","page")</f>
        <v>page</v>
      </c>
    </row>
    <row r="32" spans="1:7" x14ac:dyDescent="0.15">
      <c r="A32" s="63" t="s">
        <v>632</v>
      </c>
      <c r="B32" t="s">
        <v>676</v>
      </c>
      <c r="F32">
        <v>1</v>
      </c>
      <c r="G32" t="str">
        <f>IF(F32&gt;1,"pages","page")</f>
        <v>page</v>
      </c>
    </row>
    <row r="34" spans="1:7" x14ac:dyDescent="0.15">
      <c r="A34" t="s">
        <v>668</v>
      </c>
      <c r="B34" t="s">
        <v>489</v>
      </c>
      <c r="F34">
        <v>2</v>
      </c>
      <c r="G34" t="str">
        <f>IF(F34&gt;1,"pages","page")</f>
        <v>pages</v>
      </c>
    </row>
    <row r="36" spans="1:7" x14ac:dyDescent="0.15">
      <c r="A36" t="s">
        <v>633</v>
      </c>
      <c r="B36" t="s">
        <v>661</v>
      </c>
      <c r="F36">
        <v>1</v>
      </c>
      <c r="G36" t="str">
        <f>IF(F36&gt;1,"pages","page")</f>
        <v>page</v>
      </c>
    </row>
    <row r="38" spans="1:7" x14ac:dyDescent="0.15">
      <c r="A38" t="s">
        <v>634</v>
      </c>
      <c r="B38" t="s">
        <v>610</v>
      </c>
      <c r="F38">
        <v>1</v>
      </c>
      <c r="G38" t="str">
        <f>IF(F38&gt;1,"pages","page")</f>
        <v>page</v>
      </c>
    </row>
    <row r="40" spans="1:7" x14ac:dyDescent="0.15">
      <c r="A40" t="s">
        <v>635</v>
      </c>
      <c r="B40" t="s">
        <v>557</v>
      </c>
      <c r="F40">
        <v>1</v>
      </c>
      <c r="G40" t="str">
        <f>IF(F40&gt;1,"pages","page")</f>
        <v>page</v>
      </c>
    </row>
    <row r="42" spans="1:7" x14ac:dyDescent="0.15">
      <c r="A42" t="s">
        <v>717</v>
      </c>
      <c r="B42" t="s">
        <v>542</v>
      </c>
      <c r="F42">
        <v>1</v>
      </c>
      <c r="G42" t="str">
        <f>IF(F42&gt;1,"pages","page")</f>
        <v>page</v>
      </c>
    </row>
    <row r="44" spans="1:7" x14ac:dyDescent="0.15">
      <c r="A44" s="63" t="s">
        <v>802</v>
      </c>
      <c r="B44" t="s">
        <v>487</v>
      </c>
      <c r="F44">
        <v>1</v>
      </c>
      <c r="G44" t="str">
        <f>IF(F44&gt;1,"pages","page")</f>
        <v>page</v>
      </c>
    </row>
    <row r="46" spans="1:7" x14ac:dyDescent="0.15">
      <c r="A46" t="s">
        <v>544</v>
      </c>
      <c r="B46" t="s">
        <v>543</v>
      </c>
      <c r="F46">
        <v>1</v>
      </c>
      <c r="G46" t="str">
        <f>IF(F46&gt;1,"pages","page")</f>
        <v>page</v>
      </c>
    </row>
    <row r="48" spans="1:7" x14ac:dyDescent="0.15">
      <c r="A48" t="s">
        <v>353</v>
      </c>
      <c r="B48" t="s">
        <v>636</v>
      </c>
      <c r="F48">
        <v>1</v>
      </c>
      <c r="G48" t="str">
        <f>IF(F48&gt;1,"pages","page")</f>
        <v>page</v>
      </c>
    </row>
    <row r="54" spans="2:6" x14ac:dyDescent="0.15">
      <c r="B54" t="s">
        <v>545</v>
      </c>
      <c r="E54">
        <f>SUM(F5:F52)</f>
        <v>61</v>
      </c>
      <c r="F54" t="str">
        <f>IF(E54&gt;1,"pages","page")</f>
        <v>pages</v>
      </c>
    </row>
  </sheetData>
  <phoneticPr fontId="10" type="noConversion"/>
  <hyperlinks>
    <hyperlink ref="A1" r:id="rId1" display="http://www.fraispn.com/paypal.html" xr:uid="{00000000-0004-0000-0000-000000000000}"/>
  </hyperlinks>
  <pageMargins left="0.78740157480314965" right="0.78740157480314965" top="0.78740157480314965" bottom="0.78740157480314965" header="0.51181102362204722" footer="0.51181102362204722"/>
  <pageSetup paperSize="9" orientation="portrait" horizontalDpi="4294967292" verticalDpi="4294967292"/>
  <headerFooter alignWithMargins="0">
    <oddHeader>&amp;L&amp;C&amp;"Helvetica,Gras"&amp;12Annexe &amp;A&amp;R</oddHeader>
    <oddFooter>&amp;R&amp;P/&amp;N</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7"/>
  <dimension ref="A1:O243"/>
  <sheetViews>
    <sheetView showGridLines="0" showZeros="0" zoomScaleNormal="100" zoomScaleSheetLayoutView="100" workbookViewId="0">
      <selection activeCell="I13" sqref="I13:M29"/>
    </sheetView>
  </sheetViews>
  <sheetFormatPr baseColWidth="10" defaultRowHeight="12" x14ac:dyDescent="0.15"/>
  <cols>
    <col min="2" max="2" width="11.83203125" customWidth="1"/>
    <col min="6" max="6" width="10.83203125" style="1"/>
    <col min="9" max="9" width="14.1640625" customWidth="1"/>
    <col min="10" max="10" width="11" customWidth="1"/>
    <col min="11" max="12" width="11.83203125" customWidth="1"/>
    <col min="13" max="13" width="11" customWidth="1"/>
    <col min="17" max="17" width="20.1640625" customWidth="1"/>
  </cols>
  <sheetData>
    <row r="1" spans="1:13" x14ac:dyDescent="0.15">
      <c r="A1" s="168" t="s">
        <v>61</v>
      </c>
      <c r="B1" s="12"/>
      <c r="C1" s="12"/>
      <c r="D1" s="12"/>
      <c r="E1" s="12"/>
      <c r="F1" s="16"/>
      <c r="G1" s="12"/>
    </row>
    <row r="4" spans="1:13" x14ac:dyDescent="0.15">
      <c r="A4" t="s">
        <v>361</v>
      </c>
      <c r="B4" s="61" t="s">
        <v>104</v>
      </c>
      <c r="D4" s="66" t="s">
        <v>683</v>
      </c>
    </row>
    <row r="5" spans="1:13" x14ac:dyDescent="0.15">
      <c r="B5" s="156"/>
    </row>
    <row r="6" spans="1:13" x14ac:dyDescent="0.15">
      <c r="A6" t="s">
        <v>750</v>
      </c>
      <c r="B6" s="173" t="s">
        <v>790</v>
      </c>
    </row>
    <row r="7" spans="1:13" x14ac:dyDescent="0.15">
      <c r="I7" s="21"/>
    </row>
    <row r="8" spans="1:13" x14ac:dyDescent="0.15">
      <c r="A8" t="s">
        <v>354</v>
      </c>
      <c r="E8" s="66"/>
      <c r="F8" s="17" t="s">
        <v>751</v>
      </c>
    </row>
    <row r="10" spans="1:13" x14ac:dyDescent="0.15">
      <c r="A10" t="s">
        <v>138</v>
      </c>
    </row>
    <row r="12" spans="1:13" x14ac:dyDescent="0.15">
      <c r="A12" s="193">
        <f>VLOOKUP(B4,I13:M15,2)</f>
        <v>5000</v>
      </c>
      <c r="B12" s="194"/>
      <c r="C12" s="193">
        <f>VLOOKUP(B4,I13:M15,3)</f>
        <v>5001</v>
      </c>
      <c r="D12" s="194"/>
      <c r="E12" s="59">
        <f>VLOOKUP(B4,I13:M15,4)</f>
        <v>20000</v>
      </c>
      <c r="F12" s="193">
        <f>VLOOKUP(B4,I13:M15,5)</f>
        <v>20001</v>
      </c>
      <c r="G12" s="195"/>
    </row>
    <row r="13" spans="1:13" x14ac:dyDescent="0.15">
      <c r="A13" s="193">
        <f>VLOOKUP(B6,I19:M29,2)</f>
        <v>0.54300000000000004</v>
      </c>
      <c r="B13" s="194"/>
      <c r="C13" s="193">
        <f>VLOOKUP(B6,I19:M29,3)</f>
        <v>1188</v>
      </c>
      <c r="D13" s="194"/>
      <c r="E13" s="58">
        <f>VLOOKUP(B6,I19:M29,4)</f>
        <v>0.30499999999999999</v>
      </c>
      <c r="F13" s="193">
        <f>VLOOKUP(B6,I19:M29,5)</f>
        <v>0.36399999999999999</v>
      </c>
      <c r="G13" s="195"/>
      <c r="I13" t="s">
        <v>104</v>
      </c>
      <c r="J13" s="21">
        <v>5000</v>
      </c>
      <c r="K13" s="21">
        <v>5001</v>
      </c>
      <c r="L13" s="21">
        <v>20000</v>
      </c>
      <c r="M13" s="21">
        <v>20001</v>
      </c>
    </row>
    <row r="14" spans="1:13" x14ac:dyDescent="0.15">
      <c r="A14" s="25"/>
      <c r="C14" s="25"/>
      <c r="D14" s="25"/>
      <c r="E14" s="25"/>
      <c r="F14" s="25"/>
      <c r="I14" t="s">
        <v>819</v>
      </c>
      <c r="J14" s="21">
        <v>2000</v>
      </c>
      <c r="K14" s="21">
        <v>2001</v>
      </c>
      <c r="L14" s="21">
        <v>5000</v>
      </c>
      <c r="M14" s="21">
        <v>5001</v>
      </c>
    </row>
    <row r="15" spans="1:13" x14ac:dyDescent="0.15">
      <c r="A15" s="35" t="s">
        <v>350</v>
      </c>
      <c r="I15" t="s">
        <v>103</v>
      </c>
      <c r="J15" s="21">
        <v>3000</v>
      </c>
      <c r="K15" s="21">
        <v>3001</v>
      </c>
      <c r="L15" s="21">
        <v>6000</v>
      </c>
      <c r="M15" s="21">
        <v>6001</v>
      </c>
    </row>
    <row r="17" spans="1:15" x14ac:dyDescent="0.15">
      <c r="A17" t="s">
        <v>326</v>
      </c>
      <c r="D17">
        <f>SUM('6 - Déplacement Moyen Courrier'!A2:CF2)+SUM('6bis -Déplacement Long Courrier'!C2:FL2)</f>
        <v>0</v>
      </c>
      <c r="E17" s="1" t="s">
        <v>753</v>
      </c>
      <c r="F17" s="1">
        <f>D17*$E$8</f>
        <v>0</v>
      </c>
      <c r="G17" t="s">
        <v>751</v>
      </c>
      <c r="I17" s="21" t="s">
        <v>472</v>
      </c>
      <c r="J17" s="21">
        <v>5000</v>
      </c>
      <c r="K17" s="21">
        <v>5001</v>
      </c>
      <c r="L17" s="21">
        <v>20000</v>
      </c>
      <c r="M17" s="21">
        <v>20001</v>
      </c>
    </row>
    <row r="18" spans="1:15" x14ac:dyDescent="0.15">
      <c r="I18" s="21"/>
      <c r="J18" s="21"/>
      <c r="K18" s="21"/>
      <c r="L18" s="21"/>
      <c r="M18" s="21"/>
    </row>
    <row r="19" spans="1:15" x14ac:dyDescent="0.15">
      <c r="A19" s="35" t="s">
        <v>428</v>
      </c>
      <c r="I19" s="31" t="s">
        <v>788</v>
      </c>
      <c r="J19" s="158">
        <v>0.41</v>
      </c>
      <c r="K19" s="158">
        <v>824</v>
      </c>
      <c r="L19" s="158">
        <v>0.245</v>
      </c>
      <c r="M19" s="158">
        <v>0.28599999999999998</v>
      </c>
    </row>
    <row r="20" spans="1:15" x14ac:dyDescent="0.15">
      <c r="I20" s="31" t="s">
        <v>789</v>
      </c>
      <c r="J20" s="158">
        <v>0.49299999999999999</v>
      </c>
      <c r="K20" s="158">
        <v>1082</v>
      </c>
      <c r="L20" s="158">
        <v>0.27700000000000002</v>
      </c>
      <c r="M20" s="158">
        <v>0.33200000000000002</v>
      </c>
    </row>
    <row r="21" spans="1:15" x14ac:dyDescent="0.15">
      <c r="A21" t="s">
        <v>805</v>
      </c>
      <c r="C21" s="68">
        <v>36988</v>
      </c>
      <c r="D21" t="s">
        <v>426</v>
      </c>
      <c r="F21" s="67">
        <v>200</v>
      </c>
      <c r="G21" t="s">
        <v>751</v>
      </c>
      <c r="I21" s="31" t="s">
        <v>790</v>
      </c>
      <c r="J21" s="158">
        <v>0.54300000000000004</v>
      </c>
      <c r="K21" s="158">
        <v>1188</v>
      </c>
      <c r="L21" s="158">
        <v>0.30499999999999999</v>
      </c>
      <c r="M21" s="158">
        <v>0.36399999999999999</v>
      </c>
    </row>
    <row r="22" spans="1:15" ht="16" x14ac:dyDescent="0.2">
      <c r="A22" t="s">
        <v>805</v>
      </c>
      <c r="C22" s="68">
        <v>37166</v>
      </c>
      <c r="D22" t="s">
        <v>426</v>
      </c>
      <c r="F22" s="67"/>
      <c r="G22" t="s">
        <v>751</v>
      </c>
      <c r="I22" s="31" t="s">
        <v>791</v>
      </c>
      <c r="J22" s="158">
        <v>0.56799999999999995</v>
      </c>
      <c r="K22" s="158">
        <v>1244</v>
      </c>
      <c r="L22" s="158">
        <v>0.32</v>
      </c>
      <c r="M22" s="158">
        <v>0.38200000000000001</v>
      </c>
      <c r="O22" s="162"/>
    </row>
    <row r="23" spans="1:15" x14ac:dyDescent="0.15">
      <c r="A23" s="61"/>
      <c r="B23" s="72" t="str">
        <f t="shared" ref="B23:B44" si="0">IF(A23="","","date : ")</f>
        <v/>
      </c>
      <c r="C23" s="68"/>
      <c r="D23" s="71">
        <f>IF(A23="",0,1)</f>
        <v>0</v>
      </c>
      <c r="E23" s="73" t="str">
        <f>IF(A23="","","soit")</f>
        <v/>
      </c>
      <c r="F23" s="1">
        <f t="shared" ref="F23:F28" si="1">D23*$E$8</f>
        <v>0</v>
      </c>
      <c r="G23" s="74" t="str">
        <f>IF(A23="","","km")</f>
        <v/>
      </c>
      <c r="I23" s="172" t="s">
        <v>818</v>
      </c>
      <c r="J23" s="158">
        <v>0.59499999999999997</v>
      </c>
      <c r="K23" s="158">
        <v>1288</v>
      </c>
      <c r="L23" s="158">
        <v>0.33700000000000002</v>
      </c>
      <c r="M23" s="158">
        <v>0.40100000000000002</v>
      </c>
    </row>
    <row r="24" spans="1:15" x14ac:dyDescent="0.15">
      <c r="A24" s="61"/>
      <c r="B24" s="72" t="str">
        <f>IF(A24="","","date : ")</f>
        <v/>
      </c>
      <c r="C24" s="68"/>
      <c r="D24" s="71">
        <f t="shared" ref="D24:D44" si="2">IF(A24="",0,1)</f>
        <v>0</v>
      </c>
      <c r="E24" s="73" t="str">
        <f t="shared" ref="E24:E44" si="3">IF(A24="","","soit")</f>
        <v/>
      </c>
      <c r="F24" s="1">
        <f t="shared" si="1"/>
        <v>0</v>
      </c>
      <c r="G24" s="74" t="str">
        <f t="shared" ref="G24:G44" si="4">IF(A24="","","km")</f>
        <v/>
      </c>
      <c r="J24" s="21">
        <v>2000</v>
      </c>
      <c r="K24" s="21">
        <v>2001</v>
      </c>
      <c r="L24" s="21">
        <v>5000</v>
      </c>
      <c r="M24" s="21">
        <v>5001</v>
      </c>
    </row>
    <row r="25" spans="1:15" x14ac:dyDescent="0.15">
      <c r="A25" s="61"/>
      <c r="B25" s="72" t="str">
        <f t="shared" si="0"/>
        <v/>
      </c>
      <c r="C25" s="68"/>
      <c r="D25" s="71">
        <f t="shared" si="2"/>
        <v>0</v>
      </c>
      <c r="E25" s="73" t="str">
        <f t="shared" si="3"/>
        <v/>
      </c>
      <c r="F25" s="1">
        <f t="shared" si="1"/>
        <v>0</v>
      </c>
      <c r="G25" s="74" t="str">
        <f t="shared" si="4"/>
        <v/>
      </c>
      <c r="I25" t="s">
        <v>819</v>
      </c>
      <c r="J25" s="158">
        <v>0.26900000000000002</v>
      </c>
      <c r="K25" s="158">
        <v>412</v>
      </c>
      <c r="L25" s="158">
        <v>6.3E-2</v>
      </c>
      <c r="M25" s="158">
        <v>0.14599999999999999</v>
      </c>
    </row>
    <row r="26" spans="1:15" x14ac:dyDescent="0.15">
      <c r="A26" s="61"/>
      <c r="B26" s="72" t="str">
        <f t="shared" si="0"/>
        <v/>
      </c>
      <c r="C26" s="68"/>
      <c r="D26" s="71">
        <f t="shared" si="2"/>
        <v>0</v>
      </c>
      <c r="E26" s="73" t="str">
        <f t="shared" si="3"/>
        <v/>
      </c>
      <c r="F26" s="1">
        <f t="shared" si="1"/>
        <v>0</v>
      </c>
      <c r="G26" s="74" t="str">
        <f t="shared" si="4"/>
        <v/>
      </c>
      <c r="J26" s="21">
        <v>3000</v>
      </c>
      <c r="K26" s="21">
        <v>3001</v>
      </c>
      <c r="L26" s="21">
        <v>6000</v>
      </c>
      <c r="M26" s="21">
        <v>6001</v>
      </c>
    </row>
    <row r="27" spans="1:15" x14ac:dyDescent="0.15">
      <c r="A27" s="61"/>
      <c r="B27" s="72" t="str">
        <f t="shared" si="0"/>
        <v/>
      </c>
      <c r="C27" s="68"/>
      <c r="D27" s="71">
        <f t="shared" si="2"/>
        <v>0</v>
      </c>
      <c r="E27" s="73" t="str">
        <f t="shared" si="3"/>
        <v/>
      </c>
      <c r="F27" s="1">
        <f t="shared" si="1"/>
        <v>0</v>
      </c>
      <c r="G27" s="74" t="str">
        <f t="shared" si="4"/>
        <v/>
      </c>
      <c r="I27" t="s">
        <v>105</v>
      </c>
      <c r="J27" s="158">
        <v>0.33800000000000002</v>
      </c>
      <c r="K27" s="158">
        <v>760</v>
      </c>
      <c r="L27" s="158">
        <v>8.4000000000000005E-2</v>
      </c>
      <c r="M27" s="158">
        <v>0.21099999999999999</v>
      </c>
    </row>
    <row r="28" spans="1:15" x14ac:dyDescent="0.15">
      <c r="A28" s="61"/>
      <c r="B28" s="72" t="str">
        <f t="shared" si="0"/>
        <v/>
      </c>
      <c r="C28" s="68"/>
      <c r="D28" s="71">
        <f t="shared" si="2"/>
        <v>0</v>
      </c>
      <c r="E28" s="73" t="str">
        <f t="shared" si="3"/>
        <v/>
      </c>
      <c r="F28" s="1">
        <f t="shared" si="1"/>
        <v>0</v>
      </c>
      <c r="G28" s="74" t="str">
        <f t="shared" si="4"/>
        <v/>
      </c>
      <c r="I28" t="s">
        <v>792</v>
      </c>
      <c r="J28" s="158">
        <v>0.4</v>
      </c>
      <c r="K28" s="158">
        <v>989</v>
      </c>
      <c r="L28" s="158">
        <v>7.0000000000000007E-2</v>
      </c>
      <c r="M28" s="158">
        <v>0.23499999999999999</v>
      </c>
    </row>
    <row r="29" spans="1:15" x14ac:dyDescent="0.15">
      <c r="A29" s="61"/>
      <c r="B29" s="72" t="str">
        <f t="shared" si="0"/>
        <v/>
      </c>
      <c r="C29" s="68"/>
      <c r="D29" s="71">
        <f t="shared" si="2"/>
        <v>0</v>
      </c>
      <c r="E29" s="73" t="str">
        <f t="shared" si="3"/>
        <v/>
      </c>
      <c r="F29" s="1">
        <f>D29*$E$8</f>
        <v>0</v>
      </c>
      <c r="G29" s="74" t="str">
        <f t="shared" si="4"/>
        <v/>
      </c>
      <c r="I29" s="31" t="s">
        <v>793</v>
      </c>
      <c r="J29" s="158">
        <v>0.51800000000000002</v>
      </c>
      <c r="K29" s="158">
        <v>1351</v>
      </c>
      <c r="L29" s="158">
        <v>6.7000000000000004E-2</v>
      </c>
      <c r="M29" s="158">
        <v>0.29199999999999998</v>
      </c>
    </row>
    <row r="30" spans="1:15" x14ac:dyDescent="0.15">
      <c r="A30" s="61"/>
      <c r="B30" s="72" t="str">
        <f t="shared" si="0"/>
        <v/>
      </c>
      <c r="C30" s="68"/>
      <c r="D30" s="71">
        <f t="shared" si="2"/>
        <v>0</v>
      </c>
      <c r="E30" s="73" t="str">
        <f t="shared" si="3"/>
        <v/>
      </c>
      <c r="F30" s="1">
        <f t="shared" ref="F30:F43" si="5">D30*$E$8</f>
        <v>0</v>
      </c>
      <c r="G30" s="74" t="str">
        <f t="shared" si="4"/>
        <v/>
      </c>
    </row>
    <row r="31" spans="1:15" x14ac:dyDescent="0.15">
      <c r="A31" s="61"/>
      <c r="B31" s="72" t="str">
        <f t="shared" si="0"/>
        <v/>
      </c>
      <c r="C31" s="68"/>
      <c r="D31" s="71">
        <f t="shared" si="2"/>
        <v>0</v>
      </c>
      <c r="E31" s="73" t="str">
        <f t="shared" si="3"/>
        <v/>
      </c>
      <c r="F31" s="1">
        <f t="shared" si="5"/>
        <v>0</v>
      </c>
      <c r="G31" s="74" t="str">
        <f t="shared" si="4"/>
        <v/>
      </c>
    </row>
    <row r="32" spans="1:15" x14ac:dyDescent="0.15">
      <c r="A32" s="61"/>
      <c r="B32" s="72" t="str">
        <f t="shared" si="0"/>
        <v/>
      </c>
      <c r="C32" s="68"/>
      <c r="D32" s="71">
        <f t="shared" si="2"/>
        <v>0</v>
      </c>
      <c r="E32" s="73" t="str">
        <f t="shared" si="3"/>
        <v/>
      </c>
      <c r="F32" s="1">
        <f t="shared" si="5"/>
        <v>0</v>
      </c>
      <c r="G32" s="74" t="str">
        <f t="shared" si="4"/>
        <v/>
      </c>
    </row>
    <row r="33" spans="1:7" x14ac:dyDescent="0.15">
      <c r="A33" s="61"/>
      <c r="B33" s="72" t="str">
        <f t="shared" si="0"/>
        <v/>
      </c>
      <c r="C33" s="68"/>
      <c r="D33" s="71">
        <f t="shared" si="2"/>
        <v>0</v>
      </c>
      <c r="E33" s="73" t="str">
        <f t="shared" si="3"/>
        <v/>
      </c>
      <c r="F33" s="1">
        <f t="shared" si="5"/>
        <v>0</v>
      </c>
      <c r="G33" s="74" t="str">
        <f t="shared" si="4"/>
        <v/>
      </c>
    </row>
    <row r="34" spans="1:7" x14ac:dyDescent="0.15">
      <c r="A34" s="61"/>
      <c r="B34" s="72" t="str">
        <f t="shared" si="0"/>
        <v/>
      </c>
      <c r="C34" s="68"/>
      <c r="D34" s="71">
        <f t="shared" si="2"/>
        <v>0</v>
      </c>
      <c r="E34" s="73" t="str">
        <f t="shared" si="3"/>
        <v/>
      </c>
      <c r="F34" s="1">
        <f t="shared" si="5"/>
        <v>0</v>
      </c>
      <c r="G34" s="74" t="str">
        <f t="shared" si="4"/>
        <v/>
      </c>
    </row>
    <row r="35" spans="1:7" x14ac:dyDescent="0.15">
      <c r="A35" s="61"/>
      <c r="B35" s="72" t="str">
        <f t="shared" si="0"/>
        <v/>
      </c>
      <c r="C35" s="68"/>
      <c r="D35" s="71">
        <f t="shared" si="2"/>
        <v>0</v>
      </c>
      <c r="E35" s="73" t="str">
        <f t="shared" si="3"/>
        <v/>
      </c>
      <c r="F35" s="1">
        <f t="shared" si="5"/>
        <v>0</v>
      </c>
      <c r="G35" s="74" t="str">
        <f t="shared" si="4"/>
        <v/>
      </c>
    </row>
    <row r="36" spans="1:7" x14ac:dyDescent="0.15">
      <c r="A36" s="61"/>
      <c r="B36" s="72" t="str">
        <f t="shared" si="0"/>
        <v/>
      </c>
      <c r="C36" s="68"/>
      <c r="D36" s="71">
        <f t="shared" si="2"/>
        <v>0</v>
      </c>
      <c r="E36" s="73" t="str">
        <f t="shared" si="3"/>
        <v/>
      </c>
      <c r="F36" s="1">
        <f t="shared" si="5"/>
        <v>0</v>
      </c>
      <c r="G36" s="74" t="str">
        <f t="shared" si="4"/>
        <v/>
      </c>
    </row>
    <row r="37" spans="1:7" x14ac:dyDescent="0.15">
      <c r="A37" s="61"/>
      <c r="B37" s="72" t="str">
        <f t="shared" si="0"/>
        <v/>
      </c>
      <c r="C37" s="68"/>
      <c r="D37" s="71">
        <f t="shared" si="2"/>
        <v>0</v>
      </c>
      <c r="E37" s="73" t="str">
        <f t="shared" si="3"/>
        <v/>
      </c>
      <c r="F37" s="1">
        <f t="shared" si="5"/>
        <v>0</v>
      </c>
      <c r="G37" s="74" t="str">
        <f t="shared" si="4"/>
        <v/>
      </c>
    </row>
    <row r="38" spans="1:7" x14ac:dyDescent="0.15">
      <c r="A38" s="61"/>
      <c r="B38" s="72" t="str">
        <f t="shared" si="0"/>
        <v/>
      </c>
      <c r="C38" s="68"/>
      <c r="D38" s="71">
        <f t="shared" si="2"/>
        <v>0</v>
      </c>
      <c r="E38" s="73" t="str">
        <f t="shared" si="3"/>
        <v/>
      </c>
      <c r="F38" s="1">
        <f t="shared" si="5"/>
        <v>0</v>
      </c>
      <c r="G38" s="74" t="str">
        <f t="shared" si="4"/>
        <v/>
      </c>
    </row>
    <row r="39" spans="1:7" x14ac:dyDescent="0.15">
      <c r="A39" s="61"/>
      <c r="B39" s="72" t="str">
        <f t="shared" si="0"/>
        <v/>
      </c>
      <c r="C39" s="68"/>
      <c r="D39" s="71">
        <f t="shared" si="2"/>
        <v>0</v>
      </c>
      <c r="E39" s="73" t="str">
        <f t="shared" si="3"/>
        <v/>
      </c>
      <c r="F39" s="1">
        <f t="shared" si="5"/>
        <v>0</v>
      </c>
      <c r="G39" s="74" t="str">
        <f t="shared" si="4"/>
        <v/>
      </c>
    </row>
    <row r="40" spans="1:7" x14ac:dyDescent="0.15">
      <c r="A40" s="61"/>
      <c r="B40" s="72" t="str">
        <f t="shared" si="0"/>
        <v/>
      </c>
      <c r="C40" s="68"/>
      <c r="D40" s="71">
        <f t="shared" si="2"/>
        <v>0</v>
      </c>
      <c r="E40" s="73" t="str">
        <f t="shared" si="3"/>
        <v/>
      </c>
      <c r="F40" s="1">
        <f t="shared" si="5"/>
        <v>0</v>
      </c>
      <c r="G40" s="74" t="str">
        <f t="shared" si="4"/>
        <v/>
      </c>
    </row>
    <row r="41" spans="1:7" x14ac:dyDescent="0.15">
      <c r="A41" s="61"/>
      <c r="B41" s="72" t="str">
        <f t="shared" si="0"/>
        <v/>
      </c>
      <c r="C41" s="68"/>
      <c r="D41" s="71">
        <f t="shared" si="2"/>
        <v>0</v>
      </c>
      <c r="E41" s="73" t="str">
        <f t="shared" si="3"/>
        <v/>
      </c>
      <c r="F41" s="1">
        <f t="shared" si="5"/>
        <v>0</v>
      </c>
      <c r="G41" s="74" t="str">
        <f t="shared" si="4"/>
        <v/>
      </c>
    </row>
    <row r="42" spans="1:7" x14ac:dyDescent="0.15">
      <c r="A42" s="61"/>
      <c r="B42" s="72" t="str">
        <f t="shared" si="0"/>
        <v/>
      </c>
      <c r="C42" s="68"/>
      <c r="D42" s="71">
        <f t="shared" si="2"/>
        <v>0</v>
      </c>
      <c r="E42" s="73" t="str">
        <f t="shared" si="3"/>
        <v/>
      </c>
      <c r="F42" s="1">
        <f t="shared" si="5"/>
        <v>0</v>
      </c>
      <c r="G42" s="74" t="str">
        <f t="shared" si="4"/>
        <v/>
      </c>
    </row>
    <row r="43" spans="1:7" x14ac:dyDescent="0.15">
      <c r="A43" s="61"/>
      <c r="B43" s="72" t="str">
        <f t="shared" si="0"/>
        <v/>
      </c>
      <c r="C43" s="68"/>
      <c r="D43" s="71">
        <f t="shared" si="2"/>
        <v>0</v>
      </c>
      <c r="E43" s="73" t="str">
        <f t="shared" si="3"/>
        <v/>
      </c>
      <c r="F43" s="1">
        <f t="shared" si="5"/>
        <v>0</v>
      </c>
      <c r="G43" s="74" t="str">
        <f t="shared" si="4"/>
        <v/>
      </c>
    </row>
    <row r="44" spans="1:7" x14ac:dyDescent="0.15">
      <c r="A44" s="61"/>
      <c r="B44" s="72" t="str">
        <f t="shared" si="0"/>
        <v/>
      </c>
      <c r="C44" s="68"/>
      <c r="D44" s="71">
        <f t="shared" si="2"/>
        <v>0</v>
      </c>
      <c r="E44" s="73" t="str">
        <f t="shared" si="3"/>
        <v/>
      </c>
      <c r="F44" s="1">
        <f>D44*$E$8</f>
        <v>0</v>
      </c>
      <c r="G44" s="74" t="str">
        <f t="shared" si="4"/>
        <v/>
      </c>
    </row>
    <row r="46" spans="1:7" x14ac:dyDescent="0.15">
      <c r="B46" t="s">
        <v>752</v>
      </c>
      <c r="C46">
        <f>SUM(F17:F44)</f>
        <v>200</v>
      </c>
      <c r="D46" t="s">
        <v>751</v>
      </c>
      <c r="E46" t="s">
        <v>753</v>
      </c>
      <c r="F46" s="126">
        <f>SUM(IF(C46&lt;=A12,C46*A13,IF(AND(C46&gt;A12,C46&lt;F12+A12),(C46*E13)+C13,C46*F13)))</f>
        <v>108.60000000000001</v>
      </c>
    </row>
    <row r="47" spans="1:7" x14ac:dyDescent="0.15">
      <c r="F47" s="126"/>
    </row>
    <row r="48" spans="1:7" x14ac:dyDescent="0.15">
      <c r="A48" t="s">
        <v>522</v>
      </c>
      <c r="C48" s="5"/>
      <c r="F48" s="127"/>
    </row>
    <row r="49" spans="1:7" x14ac:dyDescent="0.15">
      <c r="C49" s="5"/>
      <c r="F49" s="126"/>
    </row>
    <row r="50" spans="1:7" x14ac:dyDescent="0.15">
      <c r="A50" t="s">
        <v>619</v>
      </c>
      <c r="C50" s="5"/>
      <c r="F50" s="127"/>
    </row>
    <row r="51" spans="1:7" x14ac:dyDescent="0.15">
      <c r="F51" s="128"/>
    </row>
    <row r="52" spans="1:7" x14ac:dyDescent="0.15">
      <c r="F52" s="128"/>
    </row>
    <row r="53" spans="1:7" x14ac:dyDescent="0.15">
      <c r="B53" s="3" t="s">
        <v>566</v>
      </c>
      <c r="C53" s="3"/>
      <c r="D53" s="3"/>
      <c r="E53" s="3"/>
      <c r="F53" s="129">
        <f>F46+F48+F50</f>
        <v>108.60000000000001</v>
      </c>
      <c r="G53" s="3"/>
    </row>
    <row r="54" spans="1:7" x14ac:dyDescent="0.15">
      <c r="F54"/>
    </row>
    <row r="55" spans="1:7" x14ac:dyDescent="0.15">
      <c r="F55"/>
    </row>
    <row r="56" spans="1:7" x14ac:dyDescent="0.15">
      <c r="F56"/>
    </row>
    <row r="57" spans="1:7" x14ac:dyDescent="0.15">
      <c r="F57"/>
    </row>
    <row r="58" spans="1:7" x14ac:dyDescent="0.15">
      <c r="F58"/>
    </row>
    <row r="59" spans="1:7" x14ac:dyDescent="0.15">
      <c r="F59"/>
    </row>
    <row r="60" spans="1:7" x14ac:dyDescent="0.15">
      <c r="F60"/>
    </row>
    <row r="61" spans="1:7" x14ac:dyDescent="0.15">
      <c r="F61"/>
    </row>
    <row r="62" spans="1:7" x14ac:dyDescent="0.15">
      <c r="F62"/>
    </row>
    <row r="63" spans="1:7" x14ac:dyDescent="0.15">
      <c r="F63"/>
    </row>
    <row r="64" spans="1:7" x14ac:dyDescent="0.15">
      <c r="F64"/>
    </row>
    <row r="65" spans="6:6" x14ac:dyDescent="0.15">
      <c r="F65"/>
    </row>
    <row r="66" spans="6:6" x14ac:dyDescent="0.15">
      <c r="F66"/>
    </row>
    <row r="67" spans="6:6" x14ac:dyDescent="0.15">
      <c r="F67"/>
    </row>
    <row r="68" spans="6:6" x14ac:dyDescent="0.15">
      <c r="F68"/>
    </row>
    <row r="69" spans="6:6" x14ac:dyDescent="0.15">
      <c r="F69"/>
    </row>
    <row r="70" spans="6:6" x14ac:dyDescent="0.15">
      <c r="F70"/>
    </row>
    <row r="71" spans="6:6" x14ac:dyDescent="0.15">
      <c r="F71"/>
    </row>
    <row r="72" spans="6:6" x14ac:dyDescent="0.15">
      <c r="F72"/>
    </row>
    <row r="73" spans="6:6" x14ac:dyDescent="0.15">
      <c r="F73"/>
    </row>
    <row r="74" spans="6:6" x14ac:dyDescent="0.15">
      <c r="F74"/>
    </row>
    <row r="75" spans="6:6" x14ac:dyDescent="0.15">
      <c r="F75"/>
    </row>
    <row r="76" spans="6:6" x14ac:dyDescent="0.15">
      <c r="F76"/>
    </row>
    <row r="77" spans="6:6" x14ac:dyDescent="0.15">
      <c r="F77"/>
    </row>
    <row r="78" spans="6:6" x14ac:dyDescent="0.15">
      <c r="F78"/>
    </row>
    <row r="79" spans="6:6" x14ac:dyDescent="0.15">
      <c r="F79"/>
    </row>
    <row r="80" spans="6:6" x14ac:dyDescent="0.15">
      <c r="F80"/>
    </row>
    <row r="81" spans="6:6" x14ac:dyDescent="0.15">
      <c r="F81"/>
    </row>
    <row r="82" spans="6:6" x14ac:dyDescent="0.15">
      <c r="F82"/>
    </row>
    <row r="83" spans="6:6" x14ac:dyDescent="0.15">
      <c r="F83"/>
    </row>
    <row r="84" spans="6:6" x14ac:dyDescent="0.15">
      <c r="F84"/>
    </row>
    <row r="85" spans="6:6" x14ac:dyDescent="0.15">
      <c r="F85"/>
    </row>
    <row r="86" spans="6:6" x14ac:dyDescent="0.15">
      <c r="F86"/>
    </row>
    <row r="87" spans="6:6" x14ac:dyDescent="0.15">
      <c r="F87"/>
    </row>
    <row r="88" spans="6:6" x14ac:dyDescent="0.15">
      <c r="F88"/>
    </row>
    <row r="89" spans="6:6" x14ac:dyDescent="0.15">
      <c r="F89"/>
    </row>
    <row r="90" spans="6:6" x14ac:dyDescent="0.15">
      <c r="F90"/>
    </row>
    <row r="91" spans="6:6" x14ac:dyDescent="0.15">
      <c r="F91"/>
    </row>
    <row r="92" spans="6:6" x14ac:dyDescent="0.15">
      <c r="F92"/>
    </row>
    <row r="93" spans="6:6" x14ac:dyDescent="0.15">
      <c r="F93"/>
    </row>
    <row r="94" spans="6:6" x14ac:dyDescent="0.15">
      <c r="F94"/>
    </row>
    <row r="95" spans="6:6" x14ac:dyDescent="0.15">
      <c r="F95"/>
    </row>
    <row r="96" spans="6:6" x14ac:dyDescent="0.15">
      <c r="F96"/>
    </row>
    <row r="97" spans="6:6" x14ac:dyDescent="0.15">
      <c r="F97"/>
    </row>
    <row r="98" spans="6:6" x14ac:dyDescent="0.15">
      <c r="F98"/>
    </row>
    <row r="99" spans="6:6" x14ac:dyDescent="0.15">
      <c r="F99"/>
    </row>
    <row r="100" spans="6:6" x14ac:dyDescent="0.15">
      <c r="F100"/>
    </row>
    <row r="101" spans="6:6" x14ac:dyDescent="0.15">
      <c r="F101"/>
    </row>
    <row r="102" spans="6:6" x14ac:dyDescent="0.15">
      <c r="F102"/>
    </row>
    <row r="103" spans="6:6" x14ac:dyDescent="0.15">
      <c r="F103"/>
    </row>
    <row r="104" spans="6:6" x14ac:dyDescent="0.15">
      <c r="F104"/>
    </row>
    <row r="105" spans="6:6" x14ac:dyDescent="0.15">
      <c r="F105"/>
    </row>
    <row r="106" spans="6:6" x14ac:dyDescent="0.15">
      <c r="F106"/>
    </row>
    <row r="107" spans="6:6" x14ac:dyDescent="0.15">
      <c r="F107"/>
    </row>
    <row r="108" spans="6:6" x14ac:dyDescent="0.15">
      <c r="F108"/>
    </row>
    <row r="109" spans="6:6" x14ac:dyDescent="0.15">
      <c r="F109"/>
    </row>
    <row r="110" spans="6:6" x14ac:dyDescent="0.15">
      <c r="F110"/>
    </row>
    <row r="111" spans="6:6" x14ac:dyDescent="0.15">
      <c r="F111"/>
    </row>
    <row r="112" spans="6:6" x14ac:dyDescent="0.15">
      <c r="F112"/>
    </row>
    <row r="113" spans="6:6" x14ac:dyDescent="0.15">
      <c r="F113"/>
    </row>
    <row r="114" spans="6:6" x14ac:dyDescent="0.15">
      <c r="F114"/>
    </row>
    <row r="115" spans="6:6" x14ac:dyDescent="0.15">
      <c r="F115"/>
    </row>
    <row r="116" spans="6:6" x14ac:dyDescent="0.15">
      <c r="F116"/>
    </row>
    <row r="117" spans="6:6" x14ac:dyDescent="0.15">
      <c r="F117"/>
    </row>
    <row r="118" spans="6:6" x14ac:dyDescent="0.15">
      <c r="F118"/>
    </row>
    <row r="119" spans="6:6" x14ac:dyDescent="0.15">
      <c r="F119"/>
    </row>
    <row r="120" spans="6:6" x14ac:dyDescent="0.15">
      <c r="F120"/>
    </row>
    <row r="121" spans="6:6" x14ac:dyDescent="0.15">
      <c r="F121"/>
    </row>
    <row r="122" spans="6:6" x14ac:dyDescent="0.15">
      <c r="F122"/>
    </row>
    <row r="123" spans="6:6" x14ac:dyDescent="0.15">
      <c r="F123"/>
    </row>
    <row r="124" spans="6:6" x14ac:dyDescent="0.15">
      <c r="F124"/>
    </row>
    <row r="125" spans="6:6" x14ac:dyDescent="0.15">
      <c r="F125"/>
    </row>
    <row r="126" spans="6:6" x14ac:dyDescent="0.15">
      <c r="F126"/>
    </row>
    <row r="127" spans="6:6" x14ac:dyDescent="0.15">
      <c r="F127"/>
    </row>
    <row r="128" spans="6:6" x14ac:dyDescent="0.15">
      <c r="F128"/>
    </row>
    <row r="129" spans="1:6" x14ac:dyDescent="0.15">
      <c r="F129"/>
    </row>
    <row r="130" spans="1:6" x14ac:dyDescent="0.15">
      <c r="F130"/>
    </row>
    <row r="131" spans="1:6" x14ac:dyDescent="0.15">
      <c r="F131"/>
    </row>
    <row r="132" spans="1:6" x14ac:dyDescent="0.15">
      <c r="F132"/>
    </row>
    <row r="133" spans="1:6" x14ac:dyDescent="0.15">
      <c r="F133"/>
    </row>
    <row r="134" spans="1:6" x14ac:dyDescent="0.15">
      <c r="C134" s="15"/>
      <c r="D134" s="15"/>
      <c r="E134" s="15"/>
    </row>
    <row r="135" spans="1:6" x14ac:dyDescent="0.15">
      <c r="C135" s="15"/>
      <c r="D135" s="15"/>
      <c r="E135" s="15"/>
    </row>
    <row r="136" spans="1:6" x14ac:dyDescent="0.15">
      <c r="C136" s="15"/>
      <c r="D136" s="15"/>
      <c r="E136" s="15"/>
    </row>
    <row r="138" spans="1:6" x14ac:dyDescent="0.15">
      <c r="A138" s="4"/>
      <c r="B138" s="4"/>
      <c r="C138" s="4"/>
      <c r="D138" s="4"/>
      <c r="E138" s="4"/>
    </row>
    <row r="139" spans="1:6" x14ac:dyDescent="0.15">
      <c r="C139" s="15"/>
      <c r="D139" s="15"/>
      <c r="E139" s="15"/>
    </row>
    <row r="140" spans="1:6" x14ac:dyDescent="0.15">
      <c r="A140" s="4"/>
      <c r="B140" s="4"/>
      <c r="C140" s="4"/>
      <c r="D140" s="4"/>
      <c r="E140" s="4"/>
    </row>
    <row r="141" spans="1:6" x14ac:dyDescent="0.15">
      <c r="A141" s="9"/>
      <c r="B141" s="9"/>
      <c r="C141" s="10"/>
      <c r="D141" s="10"/>
      <c r="E141" s="10"/>
      <c r="F141" s="10"/>
    </row>
    <row r="142" spans="1:6" x14ac:dyDescent="0.15">
      <c r="C142" s="15"/>
      <c r="D142" s="15"/>
      <c r="E142" s="15"/>
    </row>
    <row r="143" spans="1:6" x14ac:dyDescent="0.15">
      <c r="C143" s="15"/>
      <c r="D143" s="15"/>
      <c r="E143" s="15"/>
    </row>
    <row r="144" spans="1:6" x14ac:dyDescent="0.15">
      <c r="C144" s="15"/>
      <c r="D144" s="15"/>
      <c r="E144" s="15"/>
    </row>
    <row r="145" spans="3:5" x14ac:dyDescent="0.15">
      <c r="C145" s="15"/>
      <c r="D145" s="15"/>
      <c r="E145" s="15"/>
    </row>
    <row r="146" spans="3:5" x14ac:dyDescent="0.15">
      <c r="C146" s="15"/>
      <c r="D146" s="15"/>
      <c r="E146" s="15"/>
    </row>
    <row r="147" spans="3:5" x14ac:dyDescent="0.15">
      <c r="C147" s="15"/>
      <c r="D147" s="15"/>
      <c r="E147" s="15"/>
    </row>
    <row r="148" spans="3:5" x14ac:dyDescent="0.15">
      <c r="C148" s="15"/>
      <c r="D148" s="15"/>
      <c r="E148" s="15"/>
    </row>
    <row r="149" spans="3:5" x14ac:dyDescent="0.15">
      <c r="C149" s="15"/>
      <c r="D149" s="15"/>
      <c r="E149" s="15"/>
    </row>
    <row r="150" spans="3:5" x14ac:dyDescent="0.15">
      <c r="C150" s="15"/>
      <c r="D150" s="15"/>
      <c r="E150" s="15"/>
    </row>
    <row r="151" spans="3:5" x14ac:dyDescent="0.15">
      <c r="C151" s="15"/>
      <c r="D151" s="15"/>
      <c r="E151" s="15"/>
    </row>
    <row r="152" spans="3:5" x14ac:dyDescent="0.15">
      <c r="C152" s="15"/>
      <c r="D152" s="15"/>
      <c r="E152" s="15"/>
    </row>
    <row r="153" spans="3:5" x14ac:dyDescent="0.15">
      <c r="C153" s="15"/>
      <c r="D153" s="15"/>
      <c r="E153" s="15"/>
    </row>
    <row r="154" spans="3:5" x14ac:dyDescent="0.15">
      <c r="C154" s="15"/>
      <c r="D154" s="15"/>
      <c r="E154" s="15"/>
    </row>
    <row r="155" spans="3:5" x14ac:dyDescent="0.15">
      <c r="C155" s="15"/>
      <c r="D155" s="15"/>
      <c r="E155" s="15"/>
    </row>
    <row r="156" spans="3:5" x14ac:dyDescent="0.15">
      <c r="C156" s="15"/>
      <c r="D156" s="15"/>
      <c r="E156" s="15"/>
    </row>
    <row r="157" spans="3:5" x14ac:dyDescent="0.15">
      <c r="C157" s="15"/>
      <c r="D157" s="15"/>
      <c r="E157" s="15"/>
    </row>
    <row r="158" spans="3:5" x14ac:dyDescent="0.15">
      <c r="C158" s="15"/>
      <c r="D158" s="15"/>
      <c r="E158" s="15"/>
    </row>
    <row r="159" spans="3:5" x14ac:dyDescent="0.15">
      <c r="C159" s="15"/>
      <c r="D159" s="15"/>
      <c r="E159" s="15"/>
    </row>
    <row r="160" spans="3:5" x14ac:dyDescent="0.15">
      <c r="C160" s="15"/>
      <c r="D160" s="15"/>
      <c r="E160" s="15"/>
    </row>
    <row r="161" spans="3:5" x14ac:dyDescent="0.15">
      <c r="C161" s="15"/>
      <c r="D161" s="15"/>
      <c r="E161" s="15"/>
    </row>
    <row r="162" spans="3:5" x14ac:dyDescent="0.15">
      <c r="C162" s="15"/>
      <c r="D162" s="15"/>
      <c r="E162" s="15"/>
    </row>
    <row r="163" spans="3:5" x14ac:dyDescent="0.15">
      <c r="C163" s="15"/>
      <c r="D163" s="15"/>
      <c r="E163" s="15"/>
    </row>
    <row r="164" spans="3:5" x14ac:dyDescent="0.15">
      <c r="C164" s="15"/>
      <c r="D164" s="15"/>
      <c r="E164" s="15"/>
    </row>
    <row r="165" spans="3:5" x14ac:dyDescent="0.15">
      <c r="C165" s="15"/>
      <c r="D165" s="15"/>
      <c r="E165" s="15"/>
    </row>
    <row r="166" spans="3:5" x14ac:dyDescent="0.15">
      <c r="C166" s="15"/>
      <c r="D166" s="15"/>
      <c r="E166" s="15"/>
    </row>
    <row r="167" spans="3:5" x14ac:dyDescent="0.15">
      <c r="C167" s="15"/>
      <c r="D167" s="15"/>
      <c r="E167" s="15"/>
    </row>
    <row r="168" spans="3:5" x14ac:dyDescent="0.15">
      <c r="C168" s="15"/>
      <c r="D168" s="15"/>
      <c r="E168" s="15"/>
    </row>
    <row r="169" spans="3:5" x14ac:dyDescent="0.15">
      <c r="C169" s="15"/>
      <c r="D169" s="15"/>
      <c r="E169" s="15"/>
    </row>
    <row r="170" spans="3:5" x14ac:dyDescent="0.15">
      <c r="C170" s="15"/>
      <c r="D170" s="15"/>
      <c r="E170" s="15"/>
    </row>
    <row r="171" spans="3:5" x14ac:dyDescent="0.15">
      <c r="C171" s="15"/>
      <c r="D171" s="15"/>
      <c r="E171" s="15"/>
    </row>
    <row r="172" spans="3:5" x14ac:dyDescent="0.15">
      <c r="C172" s="15"/>
      <c r="D172" s="15"/>
      <c r="E172" s="15"/>
    </row>
    <row r="173" spans="3:5" x14ac:dyDescent="0.15">
      <c r="C173" s="15"/>
      <c r="D173" s="15"/>
      <c r="E173" s="15"/>
    </row>
    <row r="174" spans="3:5" x14ac:dyDescent="0.15">
      <c r="C174" s="15"/>
      <c r="D174" s="15"/>
      <c r="E174" s="15"/>
    </row>
    <row r="175" spans="3:5" x14ac:dyDescent="0.15">
      <c r="C175" s="15"/>
      <c r="D175" s="15"/>
      <c r="E175" s="15"/>
    </row>
    <row r="176" spans="3:5" x14ac:dyDescent="0.15">
      <c r="C176" s="15"/>
      <c r="D176" s="15"/>
      <c r="E176" s="15"/>
    </row>
    <row r="177" spans="1:6" x14ac:dyDescent="0.15">
      <c r="C177" s="15"/>
      <c r="D177" s="15"/>
      <c r="E177" s="15"/>
    </row>
    <row r="178" spans="1:6" x14ac:dyDescent="0.15">
      <c r="A178" s="9"/>
      <c r="B178" s="9"/>
      <c r="C178" s="10"/>
      <c r="D178" s="10"/>
      <c r="E178" s="10"/>
      <c r="F178" s="10"/>
    </row>
    <row r="179" spans="1:6" x14ac:dyDescent="0.15">
      <c r="A179" s="9"/>
      <c r="B179" s="9"/>
      <c r="C179" s="10"/>
      <c r="D179" s="10"/>
      <c r="E179" s="10"/>
      <c r="F179" s="10"/>
    </row>
    <row r="180" spans="1:6" x14ac:dyDescent="0.15">
      <c r="A180" s="9"/>
      <c r="B180" s="9"/>
      <c r="C180" s="10"/>
      <c r="D180" s="10"/>
      <c r="E180" s="10"/>
      <c r="F180" s="10"/>
    </row>
    <row r="181" spans="1:6" x14ac:dyDescent="0.15">
      <c r="A181" s="9"/>
      <c r="B181" s="9"/>
      <c r="C181" s="10"/>
      <c r="D181" s="10"/>
      <c r="E181" s="10"/>
      <c r="F181" s="10"/>
    </row>
    <row r="182" spans="1:6" x14ac:dyDescent="0.15">
      <c r="A182" s="9"/>
      <c r="B182" s="9"/>
      <c r="C182" s="10"/>
      <c r="D182" s="10"/>
      <c r="E182" s="10"/>
      <c r="F182" s="10"/>
    </row>
    <row r="183" spans="1:6" x14ac:dyDescent="0.15">
      <c r="A183" s="9"/>
      <c r="B183" s="9"/>
      <c r="C183" s="10"/>
      <c r="D183" s="10"/>
      <c r="E183" s="10"/>
      <c r="F183" s="10"/>
    </row>
    <row r="184" spans="1:6" x14ac:dyDescent="0.15">
      <c r="A184" s="9"/>
      <c r="B184" s="9"/>
      <c r="C184" s="10"/>
      <c r="D184" s="10"/>
      <c r="E184" s="10"/>
      <c r="F184" s="10"/>
    </row>
    <row r="185" spans="1:6" x14ac:dyDescent="0.15">
      <c r="A185" s="9"/>
      <c r="B185" s="9"/>
      <c r="C185" s="10"/>
      <c r="D185" s="10"/>
      <c r="E185" s="10"/>
      <c r="F185" s="10"/>
    </row>
    <row r="186" spans="1:6" x14ac:dyDescent="0.15">
      <c r="A186" s="9"/>
      <c r="B186" s="9"/>
      <c r="C186" s="10"/>
      <c r="D186" s="10"/>
      <c r="E186" s="10"/>
      <c r="F186" s="10"/>
    </row>
    <row r="187" spans="1:6" x14ac:dyDescent="0.15">
      <c r="A187" s="9"/>
      <c r="B187" s="9"/>
      <c r="C187" s="10"/>
      <c r="D187" s="10"/>
      <c r="E187" s="10"/>
      <c r="F187" s="10"/>
    </row>
    <row r="188" spans="1:6" x14ac:dyDescent="0.15">
      <c r="A188" s="9"/>
      <c r="B188" s="9"/>
      <c r="C188" s="10"/>
      <c r="D188" s="10"/>
      <c r="E188" s="10"/>
      <c r="F188" s="10"/>
    </row>
    <row r="189" spans="1:6" x14ac:dyDescent="0.15">
      <c r="A189" s="9"/>
      <c r="B189" s="9"/>
      <c r="C189" s="10"/>
      <c r="D189" s="10"/>
      <c r="E189" s="10"/>
      <c r="F189" s="10"/>
    </row>
    <row r="190" spans="1:6" x14ac:dyDescent="0.15">
      <c r="A190" s="9"/>
      <c r="B190" s="9"/>
      <c r="C190" s="10"/>
      <c r="D190" s="10"/>
      <c r="E190" s="10"/>
      <c r="F190" s="10"/>
    </row>
    <row r="191" spans="1:6" x14ac:dyDescent="0.15">
      <c r="A191" s="9"/>
      <c r="B191" s="9"/>
      <c r="C191" s="10"/>
      <c r="D191" s="10"/>
      <c r="E191" s="10"/>
      <c r="F191" s="10"/>
    </row>
    <row r="192" spans="1:6" x14ac:dyDescent="0.15">
      <c r="A192" s="9"/>
      <c r="B192" s="9"/>
      <c r="C192" s="10"/>
      <c r="D192" s="10"/>
      <c r="E192" s="10"/>
      <c r="F192" s="10"/>
    </row>
    <row r="193" spans="1:6" x14ac:dyDescent="0.15">
      <c r="A193" s="9"/>
      <c r="B193" s="9"/>
      <c r="C193" s="10"/>
      <c r="D193" s="10"/>
      <c r="E193" s="10"/>
      <c r="F193" s="10"/>
    </row>
    <row r="194" spans="1:6" x14ac:dyDescent="0.15">
      <c r="A194" s="9"/>
      <c r="B194" s="9"/>
      <c r="C194" s="10"/>
      <c r="D194" s="10"/>
      <c r="E194" s="10"/>
      <c r="F194" s="10"/>
    </row>
    <row r="195" spans="1:6" x14ac:dyDescent="0.15">
      <c r="A195" s="9"/>
      <c r="B195" s="9"/>
      <c r="C195" s="10"/>
      <c r="D195" s="10"/>
      <c r="E195" s="10"/>
      <c r="F195" s="10"/>
    </row>
    <row r="196" spans="1:6" x14ac:dyDescent="0.15">
      <c r="A196" s="9"/>
      <c r="B196" s="9"/>
      <c r="C196" s="10"/>
      <c r="D196" s="10"/>
      <c r="E196" s="10"/>
      <c r="F196" s="10"/>
    </row>
    <row r="197" spans="1:6" x14ac:dyDescent="0.15">
      <c r="A197" s="9"/>
      <c r="B197" s="9"/>
      <c r="C197" s="10"/>
      <c r="D197" s="10"/>
      <c r="E197" s="10"/>
      <c r="F197" s="10"/>
    </row>
    <row r="198" spans="1:6" x14ac:dyDescent="0.15">
      <c r="A198" s="9"/>
      <c r="B198" s="9"/>
      <c r="C198" s="10"/>
      <c r="D198" s="10"/>
      <c r="E198" s="10"/>
      <c r="F198" s="10"/>
    </row>
    <row r="199" spans="1:6" x14ac:dyDescent="0.15">
      <c r="A199" s="9"/>
      <c r="B199" s="9"/>
      <c r="C199" s="10"/>
      <c r="D199" s="10"/>
      <c r="E199" s="10"/>
      <c r="F199" s="10"/>
    </row>
    <row r="200" spans="1:6" x14ac:dyDescent="0.15">
      <c r="A200" s="9"/>
      <c r="B200" s="9"/>
      <c r="C200" s="10"/>
      <c r="D200" s="10"/>
      <c r="E200" s="10"/>
      <c r="F200" s="10"/>
    </row>
    <row r="201" spans="1:6" x14ac:dyDescent="0.15">
      <c r="A201" s="9"/>
      <c r="B201" s="9"/>
      <c r="C201" s="10"/>
      <c r="D201" s="10"/>
      <c r="E201" s="10"/>
      <c r="F201" s="10"/>
    </row>
    <row r="202" spans="1:6" x14ac:dyDescent="0.15">
      <c r="A202" s="9"/>
      <c r="B202" s="9"/>
      <c r="C202" s="10"/>
      <c r="D202" s="10"/>
      <c r="E202" s="10"/>
      <c r="F202" s="10"/>
    </row>
    <row r="203" spans="1:6" x14ac:dyDescent="0.15">
      <c r="A203" s="9"/>
      <c r="B203" s="9"/>
      <c r="C203" s="10"/>
      <c r="D203" s="10"/>
      <c r="E203" s="10"/>
      <c r="F203" s="10"/>
    </row>
    <row r="204" spans="1:6" x14ac:dyDescent="0.15">
      <c r="A204" s="9"/>
      <c r="B204" s="9"/>
      <c r="C204" s="10"/>
      <c r="D204" s="10"/>
      <c r="E204" s="10"/>
      <c r="F204" s="10"/>
    </row>
    <row r="205" spans="1:6" x14ac:dyDescent="0.15">
      <c r="A205" s="9"/>
      <c r="B205" s="9"/>
      <c r="C205" s="10"/>
      <c r="D205" s="10"/>
      <c r="E205" s="10"/>
      <c r="F205" s="10"/>
    </row>
    <row r="206" spans="1:6" x14ac:dyDescent="0.15">
      <c r="A206" s="9"/>
      <c r="B206" s="9"/>
      <c r="C206" s="10"/>
      <c r="D206" s="10"/>
      <c r="E206" s="10"/>
      <c r="F206" s="10"/>
    </row>
    <row r="207" spans="1:6" x14ac:dyDescent="0.15">
      <c r="A207" s="9"/>
      <c r="B207" s="9"/>
      <c r="C207" s="10"/>
      <c r="D207" s="10"/>
      <c r="E207" s="10"/>
      <c r="F207" s="10"/>
    </row>
    <row r="208" spans="1:6" x14ac:dyDescent="0.15">
      <c r="A208" s="9"/>
      <c r="B208" s="9"/>
      <c r="C208" s="10"/>
      <c r="D208" s="10"/>
      <c r="E208" s="10"/>
      <c r="F208" s="10"/>
    </row>
    <row r="209" spans="1:6" x14ac:dyDescent="0.15">
      <c r="A209" s="9"/>
      <c r="B209" s="9"/>
      <c r="C209" s="10"/>
      <c r="D209" s="10"/>
      <c r="E209" s="10"/>
      <c r="F209" s="10"/>
    </row>
    <row r="210" spans="1:6" x14ac:dyDescent="0.15">
      <c r="A210" s="9"/>
      <c r="B210" s="9"/>
      <c r="C210" s="10"/>
      <c r="D210" s="10"/>
      <c r="E210" s="10"/>
      <c r="F210" s="10"/>
    </row>
    <row r="211" spans="1:6" x14ac:dyDescent="0.15">
      <c r="A211" s="9"/>
      <c r="B211" s="9"/>
      <c r="C211" s="10"/>
      <c r="D211" s="10"/>
      <c r="E211" s="10"/>
      <c r="F211" s="10"/>
    </row>
    <row r="212" spans="1:6" x14ac:dyDescent="0.15">
      <c r="A212" s="9"/>
      <c r="B212" s="9"/>
      <c r="C212" s="10"/>
      <c r="D212" s="10"/>
      <c r="E212" s="10"/>
      <c r="F212" s="10"/>
    </row>
    <row r="213" spans="1:6" x14ac:dyDescent="0.15">
      <c r="A213" s="9"/>
      <c r="B213" s="9"/>
      <c r="C213" s="10"/>
      <c r="D213" s="10"/>
      <c r="E213" s="10"/>
      <c r="F213" s="10"/>
    </row>
    <row r="214" spans="1:6" x14ac:dyDescent="0.15">
      <c r="A214" s="9"/>
      <c r="B214" s="9"/>
      <c r="C214" s="10"/>
      <c r="D214" s="10"/>
      <c r="E214" s="10"/>
      <c r="F214" s="10"/>
    </row>
    <row r="215" spans="1:6" x14ac:dyDescent="0.15">
      <c r="A215" s="9"/>
      <c r="B215" s="9"/>
      <c r="C215" s="10"/>
      <c r="D215" s="10"/>
      <c r="E215" s="10"/>
      <c r="F215" s="10"/>
    </row>
    <row r="216" spans="1:6" x14ac:dyDescent="0.15">
      <c r="A216" s="9"/>
      <c r="B216" s="9"/>
      <c r="C216" s="10"/>
      <c r="D216" s="10"/>
      <c r="E216" s="10"/>
      <c r="F216" s="10"/>
    </row>
    <row r="217" spans="1:6" x14ac:dyDescent="0.15">
      <c r="A217" s="9"/>
      <c r="B217" s="9"/>
      <c r="C217" s="10"/>
      <c r="D217" s="10"/>
      <c r="E217" s="10"/>
      <c r="F217" s="10"/>
    </row>
    <row r="218" spans="1:6" x14ac:dyDescent="0.15">
      <c r="C218" s="15"/>
      <c r="D218" s="15"/>
      <c r="E218" s="15"/>
    </row>
    <row r="219" spans="1:6" x14ac:dyDescent="0.15">
      <c r="C219" s="15"/>
      <c r="D219" s="15"/>
      <c r="E219" s="15"/>
    </row>
    <row r="220" spans="1:6" x14ac:dyDescent="0.15">
      <c r="C220" s="15"/>
      <c r="D220" s="15"/>
      <c r="E220" s="15"/>
    </row>
    <row r="221" spans="1:6" x14ac:dyDescent="0.15">
      <c r="C221" s="15"/>
      <c r="D221" s="15"/>
      <c r="E221" s="15"/>
    </row>
    <row r="222" spans="1:6" x14ac:dyDescent="0.15">
      <c r="C222" s="15"/>
      <c r="D222" s="15"/>
      <c r="E222" s="15"/>
    </row>
    <row r="223" spans="1:6" x14ac:dyDescent="0.15">
      <c r="C223" s="15"/>
      <c r="D223" s="15"/>
      <c r="E223" s="15"/>
    </row>
    <row r="224" spans="1:6" x14ac:dyDescent="0.15">
      <c r="C224" s="15"/>
      <c r="D224" s="15"/>
      <c r="E224" s="15"/>
    </row>
    <row r="225" spans="1:6" x14ac:dyDescent="0.15">
      <c r="C225" s="15"/>
      <c r="D225" s="15"/>
      <c r="E225" s="15"/>
    </row>
    <row r="226" spans="1:6" x14ac:dyDescent="0.15">
      <c r="C226" s="15"/>
      <c r="D226" s="15"/>
      <c r="E226" s="15"/>
    </row>
    <row r="227" spans="1:6" x14ac:dyDescent="0.15">
      <c r="C227" s="15"/>
      <c r="D227" s="15"/>
      <c r="E227" s="15"/>
    </row>
    <row r="228" spans="1:6" x14ac:dyDescent="0.15">
      <c r="C228" s="15"/>
      <c r="D228" s="15"/>
      <c r="E228" s="15"/>
    </row>
    <row r="229" spans="1:6" x14ac:dyDescent="0.15">
      <c r="C229" s="15"/>
      <c r="D229" s="15"/>
      <c r="E229" s="15"/>
    </row>
    <row r="230" spans="1:6" x14ac:dyDescent="0.15">
      <c r="A230" s="9"/>
      <c r="B230" s="9"/>
      <c r="C230" s="10"/>
      <c r="D230" s="10"/>
      <c r="E230" s="10"/>
      <c r="F230" s="10"/>
    </row>
    <row r="232" spans="1:6" x14ac:dyDescent="0.15">
      <c r="C232" s="15"/>
      <c r="D232" s="15"/>
      <c r="E232" s="15"/>
    </row>
    <row r="233" spans="1:6" x14ac:dyDescent="0.15">
      <c r="C233" s="15"/>
      <c r="D233" s="15"/>
      <c r="E233" s="15"/>
    </row>
    <row r="234" spans="1:6" x14ac:dyDescent="0.15">
      <c r="C234" s="15"/>
      <c r="D234" s="15"/>
      <c r="E234" s="15"/>
    </row>
    <row r="235" spans="1:6" x14ac:dyDescent="0.15">
      <c r="C235" s="15"/>
      <c r="D235" s="15"/>
      <c r="E235" s="15"/>
    </row>
    <row r="236" spans="1:6" x14ac:dyDescent="0.15">
      <c r="C236" s="15"/>
      <c r="D236" s="15"/>
      <c r="E236" s="15"/>
    </row>
    <row r="237" spans="1:6" x14ac:dyDescent="0.15">
      <c r="C237" s="15"/>
      <c r="D237" s="15"/>
      <c r="E237" s="15"/>
    </row>
    <row r="238" spans="1:6" x14ac:dyDescent="0.15">
      <c r="C238" s="15"/>
      <c r="D238" s="15"/>
      <c r="E238" s="15"/>
    </row>
    <row r="239" spans="1:6" x14ac:dyDescent="0.15">
      <c r="C239" s="15"/>
      <c r="D239" s="15"/>
      <c r="E239" s="15"/>
    </row>
    <row r="240" spans="1:6" x14ac:dyDescent="0.15">
      <c r="C240" s="15"/>
      <c r="D240" s="15"/>
      <c r="E240" s="15"/>
    </row>
    <row r="241" spans="3:5" x14ac:dyDescent="0.15">
      <c r="C241" s="15"/>
      <c r="D241" s="15"/>
      <c r="E241" s="15"/>
    </row>
    <row r="242" spans="3:5" x14ac:dyDescent="0.15">
      <c r="C242" s="15"/>
      <c r="D242" s="15"/>
      <c r="E242" s="15"/>
    </row>
    <row r="243" spans="3:5" x14ac:dyDescent="0.15">
      <c r="C243" s="15"/>
      <c r="D243" s="15"/>
      <c r="E243" s="15"/>
    </row>
  </sheetData>
  <dataConsolidate/>
  <mergeCells count="6">
    <mergeCell ref="A12:B12"/>
    <mergeCell ref="A13:B13"/>
    <mergeCell ref="F12:G12"/>
    <mergeCell ref="F13:G13"/>
    <mergeCell ref="C12:D12"/>
    <mergeCell ref="C13:D13"/>
  </mergeCells>
  <phoneticPr fontId="11"/>
  <dataValidations xWindow="134" yWindow="190" count="2">
    <dataValidation type="list" allowBlank="1" showInputMessage="1" showErrorMessage="1" sqref="B4" xr:uid="{00000000-0002-0000-0900-000000000000}">
      <formula1>I13:I15</formula1>
    </dataValidation>
    <dataValidation type="list" allowBlank="1" showInputMessage="1" showErrorMessage="1" prompt="Veuillez sélectionner la puissance de votre voiture ou moto à l'aide de la liste déroulante à côté de la cellule" sqref="B6" xr:uid="{00000000-0002-0000-0900-000001000000}">
      <formula1>$I$19:$I$29</formula1>
    </dataValidation>
  </dataValidations>
  <hyperlinks>
    <hyperlink ref="A1" r:id="rId1" display="http://www.fraispn.com/paypal.html" xr:uid="{00000000-0004-0000-0900-000000000000}"/>
  </hyperlinks>
  <pageMargins left="0.78740157480314965" right="0.78740157480314965" top="0.98425196850393704" bottom="0.98425196850393704" header="0.51181102362204722" footer="0.51181102362204722"/>
  <pageSetup paperSize="9" orientation="portrait" horizontalDpi="4294967292" verticalDpi="4294967292"/>
  <headerFooter alignWithMargins="0">
    <oddHeader>&amp;L&amp;C&amp;"Helvetica,Gras"&amp;12Annexe &amp;A&amp;R</oddHeader>
    <oddFooter>&amp;R&amp;P/&amp;N</oddFooter>
  </headerFooter>
  <ignoredErrors>
    <ignoredError sqref="D17" emptyCellReference="1"/>
  </ignoredError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8"/>
  <dimension ref="A1:G35"/>
  <sheetViews>
    <sheetView workbookViewId="0"/>
  </sheetViews>
  <sheetFormatPr baseColWidth="10" defaultRowHeight="12" x14ac:dyDescent="0.15"/>
  <cols>
    <col min="1" max="5" width="15.83203125" style="1" customWidth="1"/>
  </cols>
  <sheetData>
    <row r="1" spans="1:7" x14ac:dyDescent="0.15">
      <c r="A1" s="168" t="s">
        <v>61</v>
      </c>
    </row>
    <row r="4" spans="1:7" x14ac:dyDescent="0.15">
      <c r="A4" s="182" t="s">
        <v>646</v>
      </c>
      <c r="B4" s="182"/>
      <c r="C4" s="182"/>
      <c r="D4" s="182"/>
      <c r="E4" s="182"/>
      <c r="F4" s="1"/>
      <c r="G4" s="1"/>
    </row>
    <row r="14" spans="1:7" x14ac:dyDescent="0.15">
      <c r="A14" s="70"/>
      <c r="B14" s="70"/>
      <c r="C14" s="70"/>
      <c r="D14" s="70"/>
      <c r="E14" s="70"/>
    </row>
    <row r="15" spans="1:7" x14ac:dyDescent="0.15">
      <c r="A15" s="70"/>
      <c r="B15" s="70"/>
      <c r="C15" s="70"/>
      <c r="D15" s="70"/>
      <c r="E15" s="70"/>
    </row>
    <row r="16" spans="1:7" x14ac:dyDescent="0.15">
      <c r="A16" s="21"/>
      <c r="B16" s="21"/>
      <c r="C16" s="21"/>
      <c r="D16" s="21"/>
      <c r="E16" s="21"/>
    </row>
    <row r="17" spans="1:5" x14ac:dyDescent="0.15">
      <c r="A17" s="21"/>
      <c r="B17" s="21"/>
      <c r="C17" s="21"/>
      <c r="D17" s="21"/>
      <c r="E17" s="21"/>
    </row>
    <row r="31" spans="1:5" x14ac:dyDescent="0.15">
      <c r="A31" s="21"/>
      <c r="B31" s="21"/>
      <c r="C31" s="21"/>
      <c r="D31" s="21"/>
      <c r="E31" s="21"/>
    </row>
    <row r="32" spans="1:5" x14ac:dyDescent="0.15">
      <c r="A32" s="21"/>
      <c r="B32" s="21"/>
      <c r="C32" s="21"/>
      <c r="D32" s="21"/>
      <c r="E32" s="21"/>
    </row>
    <row r="33" spans="1:5" x14ac:dyDescent="0.15">
      <c r="A33" s="21"/>
      <c r="B33" s="21"/>
      <c r="C33" s="21"/>
      <c r="D33" s="21"/>
      <c r="E33" s="21"/>
    </row>
    <row r="34" spans="1:5" x14ac:dyDescent="0.15">
      <c r="A34" s="21"/>
      <c r="B34" s="21"/>
      <c r="C34" s="21"/>
      <c r="D34" s="21"/>
      <c r="E34" s="21"/>
    </row>
    <row r="35" spans="1:5" x14ac:dyDescent="0.15">
      <c r="A35" s="21"/>
      <c r="B35" s="21"/>
      <c r="C35" s="21"/>
      <c r="D35" s="21"/>
      <c r="E35" s="21"/>
    </row>
  </sheetData>
  <mergeCells count="1">
    <mergeCell ref="A4:E4"/>
  </mergeCells>
  <hyperlinks>
    <hyperlink ref="A1" r:id="rId1" display="http://www.fraispn.com/paypal.html" xr:uid="{00000000-0004-0000-0A00-000000000000}"/>
  </hyperlinks>
  <pageMargins left="0.39370078740157483" right="0.39370078740157483" top="0.39370078740157483" bottom="0.39370078740157483" header="0.51181102362204722" footer="0.51181102362204722"/>
  <pageSetup paperSize="0" orientation="portrait" horizontalDpi="4294967292" verticalDpi="4294967292"/>
  <headerFooter alignWithMargins="0">
    <oddHeader>&amp;L&amp;C&amp;"Helvetica,Gras"&amp;12Annexe &amp;A&amp;R</oddHeader>
    <oddFooter>&amp;L&amp;C&amp;R&amp;P/&amp;N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9"/>
  <dimension ref="A1:G37"/>
  <sheetViews>
    <sheetView zoomScale="125" zoomScaleNormal="100" zoomScaleSheetLayoutView="100" workbookViewId="0"/>
  </sheetViews>
  <sheetFormatPr baseColWidth="10" defaultRowHeight="12" x14ac:dyDescent="0.15"/>
  <sheetData>
    <row r="1" spans="1:7" x14ac:dyDescent="0.15">
      <c r="A1" s="168" t="s">
        <v>61</v>
      </c>
      <c r="B1" s="12"/>
      <c r="C1" s="12"/>
      <c r="D1" s="12"/>
      <c r="E1" s="12"/>
      <c r="F1" s="12"/>
      <c r="G1" s="12"/>
    </row>
    <row r="3" spans="1:7" x14ac:dyDescent="0.15">
      <c r="A3" s="3" t="s">
        <v>469</v>
      </c>
    </row>
    <row r="5" spans="1:7" ht="26" customHeight="1" x14ac:dyDescent="0.15">
      <c r="A5" s="196" t="s">
        <v>424</v>
      </c>
      <c r="B5" s="196"/>
      <c r="C5" s="196"/>
      <c r="D5" s="196"/>
      <c r="E5" s="196"/>
      <c r="F5" s="196"/>
      <c r="G5" s="196"/>
    </row>
    <row r="7" spans="1:7" x14ac:dyDescent="0.15">
      <c r="B7" t="s">
        <v>675</v>
      </c>
    </row>
    <row r="8" spans="1:7" x14ac:dyDescent="0.15">
      <c r="C8" t="s">
        <v>799</v>
      </c>
      <c r="E8" s="114">
        <v>0</v>
      </c>
      <c r="F8" s="118">
        <v>5</v>
      </c>
    </row>
    <row r="10" spans="1:7" x14ac:dyDescent="0.15">
      <c r="B10" t="s">
        <v>427</v>
      </c>
    </row>
    <row r="11" spans="1:7" x14ac:dyDescent="0.15">
      <c r="C11" t="s">
        <v>799</v>
      </c>
      <c r="E11" s="114">
        <v>0</v>
      </c>
      <c r="F11" s="118">
        <v>4.3</v>
      </c>
    </row>
    <row r="13" spans="1:7" x14ac:dyDescent="0.15">
      <c r="B13" t="s">
        <v>760</v>
      </c>
    </row>
    <row r="14" spans="1:7" x14ac:dyDescent="0.15">
      <c r="C14" t="s">
        <v>799</v>
      </c>
      <c r="E14" s="114">
        <v>0</v>
      </c>
      <c r="F14" s="118">
        <v>3</v>
      </c>
    </row>
    <row r="16" spans="1:7" x14ac:dyDescent="0.15">
      <c r="B16" t="s">
        <v>653</v>
      </c>
    </row>
    <row r="17" spans="1:7" x14ac:dyDescent="0.15">
      <c r="C17" t="s">
        <v>799</v>
      </c>
      <c r="E17" s="114">
        <v>0</v>
      </c>
      <c r="F17" s="118">
        <v>7.7</v>
      </c>
    </row>
    <row r="19" spans="1:7" x14ac:dyDescent="0.15">
      <c r="B19" t="s">
        <v>364</v>
      </c>
    </row>
    <row r="20" spans="1:7" x14ac:dyDescent="0.15">
      <c r="C20" t="s">
        <v>799</v>
      </c>
      <c r="E20" s="114">
        <v>0</v>
      </c>
      <c r="F20" s="118">
        <v>3.9</v>
      </c>
    </row>
    <row r="23" spans="1:7" x14ac:dyDescent="0.15">
      <c r="B23" t="s">
        <v>537</v>
      </c>
      <c r="D23" s="61">
        <v>12</v>
      </c>
    </row>
    <row r="25" spans="1:7" x14ac:dyDescent="0.15">
      <c r="B25" t="s">
        <v>498</v>
      </c>
      <c r="D25" s="4">
        <f>SUM(D27:D28)</f>
        <v>0</v>
      </c>
    </row>
    <row r="26" spans="1:7" x14ac:dyDescent="0.15">
      <c r="D26" s="4"/>
    </row>
    <row r="27" spans="1:7" x14ac:dyDescent="0.15">
      <c r="C27" t="s">
        <v>648</v>
      </c>
      <c r="D27" s="4">
        <f>SUM('6 - Déplacement Moyen Courrier'!C4:CB4,'6bis -Déplacement Long Courrier'!B4:FK4)</f>
        <v>0</v>
      </c>
    </row>
    <row r="28" spans="1:7" x14ac:dyDescent="0.15">
      <c r="C28" t="s">
        <v>649</v>
      </c>
      <c r="D28" s="4">
        <f>SUM('8 - Frais de Transport'!D23:D44)</f>
        <v>0</v>
      </c>
    </row>
    <row r="30" spans="1:7" x14ac:dyDescent="0.15">
      <c r="D30" t="s">
        <v>302</v>
      </c>
      <c r="F30" s="118">
        <f>E8*D23</f>
        <v>0</v>
      </c>
    </row>
    <row r="31" spans="1:7" x14ac:dyDescent="0.15">
      <c r="D31" t="s">
        <v>494</v>
      </c>
      <c r="F31" s="118">
        <f>E11*2*D23</f>
        <v>0</v>
      </c>
    </row>
    <row r="32" spans="1:7" s="3" customFormat="1" x14ac:dyDescent="0.15">
      <c r="A32"/>
      <c r="B32"/>
      <c r="C32"/>
      <c r="D32" t="s">
        <v>749</v>
      </c>
      <c r="E32"/>
      <c r="F32" s="118">
        <f>E14*D23</f>
        <v>0</v>
      </c>
      <c r="G32"/>
    </row>
    <row r="33" spans="2:7" x14ac:dyDescent="0.15">
      <c r="D33" t="s">
        <v>495</v>
      </c>
      <c r="F33" s="118">
        <f>E17*2</f>
        <v>0</v>
      </c>
    </row>
    <row r="34" spans="2:7" x14ac:dyDescent="0.15">
      <c r="D34" t="s">
        <v>664</v>
      </c>
      <c r="F34" s="118">
        <f>E20*D25</f>
        <v>0</v>
      </c>
    </row>
    <row r="37" spans="2:7" x14ac:dyDescent="0.15">
      <c r="B37" s="3" t="s">
        <v>647</v>
      </c>
      <c r="C37" s="3"/>
      <c r="D37" s="3"/>
      <c r="E37" s="3"/>
      <c r="F37" s="117">
        <f>SUM(F30:F35)</f>
        <v>0</v>
      </c>
      <c r="G37" s="3"/>
    </row>
  </sheetData>
  <mergeCells count="1">
    <mergeCell ref="A5:G5"/>
  </mergeCells>
  <hyperlinks>
    <hyperlink ref="A1" r:id="rId1" display="http://www.fraispn.com/paypal.html" xr:uid="{00000000-0004-0000-0B00-000000000000}"/>
  </hyperlinks>
  <pageMargins left="0.78740157480314965" right="0.78740157480314965" top="0.98425196850393704" bottom="0.98425196850393704" header="0.51181102362204722" footer="0.51181102362204722"/>
  <pageSetup paperSize="0" orientation="portrait" horizontalDpi="4294967292" verticalDpi="4294967292"/>
  <headerFooter alignWithMargins="0">
    <oddHeader>&amp;L&amp;C&amp;"Helvetica,Gras"&amp;12Annexe &amp;A&amp;R</oddHeader>
    <oddFooter>&amp;R&amp;P/&amp;N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16"/>
  <dimension ref="A1:I37"/>
  <sheetViews>
    <sheetView zoomScaleNormal="100" zoomScaleSheetLayoutView="125" workbookViewId="0"/>
  </sheetViews>
  <sheetFormatPr baseColWidth="10" defaultRowHeight="12" x14ac:dyDescent="0.15"/>
  <cols>
    <col min="3" max="3" width="21.6640625" customWidth="1"/>
    <col min="5" max="5" width="11.6640625" bestFit="1" customWidth="1"/>
  </cols>
  <sheetData>
    <row r="1" spans="1:9" x14ac:dyDescent="0.15">
      <c r="A1" s="168" t="s">
        <v>61</v>
      </c>
      <c r="B1" s="12"/>
      <c r="C1" s="12"/>
      <c r="D1" s="12"/>
      <c r="E1" s="12"/>
      <c r="F1" s="12"/>
      <c r="G1" s="14"/>
    </row>
    <row r="4" spans="1:9" x14ac:dyDescent="0.15">
      <c r="A4" t="s">
        <v>407</v>
      </c>
    </row>
    <row r="5" spans="1:9" x14ac:dyDescent="0.15">
      <c r="A5" t="s">
        <v>574</v>
      </c>
    </row>
    <row r="6" spans="1:9" x14ac:dyDescent="0.15">
      <c r="B6" s="28" t="s">
        <v>443</v>
      </c>
    </row>
    <row r="7" spans="1:9" x14ac:dyDescent="0.15">
      <c r="B7" s="28" t="s">
        <v>486</v>
      </c>
    </row>
    <row r="8" spans="1:9" x14ac:dyDescent="0.15">
      <c r="B8" s="28" t="s">
        <v>795</v>
      </c>
      <c r="I8" s="109" t="s">
        <v>327</v>
      </c>
    </row>
    <row r="9" spans="1:9" x14ac:dyDescent="0.15">
      <c r="B9" s="28" t="s">
        <v>796</v>
      </c>
      <c r="I9" s="109" t="s">
        <v>606</v>
      </c>
    </row>
    <row r="12" spans="1:9" x14ac:dyDescent="0.15">
      <c r="A12" s="134" t="s">
        <v>723</v>
      </c>
      <c r="B12" s="61" t="s">
        <v>327</v>
      </c>
      <c r="C12" t="s">
        <v>722</v>
      </c>
    </row>
    <row r="14" spans="1:9" x14ac:dyDescent="0.15">
      <c r="B14" t="s">
        <v>797</v>
      </c>
      <c r="D14" s="61">
        <v>30</v>
      </c>
      <c r="E14" t="s">
        <v>798</v>
      </c>
    </row>
    <row r="15" spans="1:9" x14ac:dyDescent="0.15">
      <c r="B15" t="s">
        <v>344</v>
      </c>
      <c r="D15" s="61">
        <v>150</v>
      </c>
      <c r="E15" t="s">
        <v>798</v>
      </c>
    </row>
    <row r="18" spans="1:9" x14ac:dyDescent="0.15">
      <c r="F18" t="s">
        <v>530</v>
      </c>
    </row>
    <row r="19" spans="1:9" x14ac:dyDescent="0.15">
      <c r="A19" t="str">
        <f>IF(B12="propriétaire","Intérêts d'emprunt","Loyers")</f>
        <v>Intérêts d'emprunt</v>
      </c>
      <c r="D19" s="122"/>
      <c r="F19" s="124">
        <f t="shared" ref="F19:F25" si="0">D19/$D$15*$D$14</f>
        <v>0</v>
      </c>
    </row>
    <row r="20" spans="1:9" x14ac:dyDescent="0.15">
      <c r="A20" t="s">
        <v>380</v>
      </c>
      <c r="D20" s="122"/>
      <c r="F20" s="124">
        <f t="shared" si="0"/>
        <v>0</v>
      </c>
    </row>
    <row r="21" spans="1:9" x14ac:dyDescent="0.15">
      <c r="A21" t="s">
        <v>381</v>
      </c>
      <c r="D21" s="122"/>
      <c r="F21" s="124">
        <f t="shared" si="0"/>
        <v>0</v>
      </c>
    </row>
    <row r="22" spans="1:9" x14ac:dyDescent="0.15">
      <c r="A22" t="s">
        <v>357</v>
      </c>
      <c r="D22" s="122"/>
      <c r="F22" s="124">
        <f t="shared" si="0"/>
        <v>0</v>
      </c>
    </row>
    <row r="23" spans="1:9" x14ac:dyDescent="0.15">
      <c r="A23" t="s">
        <v>724</v>
      </c>
      <c r="D23" s="122"/>
      <c r="F23" s="124">
        <f t="shared" si="0"/>
        <v>0</v>
      </c>
    </row>
    <row r="24" spans="1:9" x14ac:dyDescent="0.15">
      <c r="A24" t="s">
        <v>358</v>
      </c>
      <c r="D24" s="122"/>
      <c r="F24" s="124">
        <f t="shared" si="0"/>
        <v>0</v>
      </c>
    </row>
    <row r="25" spans="1:9" x14ac:dyDescent="0.15">
      <c r="A25" t="s">
        <v>359</v>
      </c>
      <c r="D25" s="122"/>
      <c r="F25" s="124">
        <f t="shared" si="0"/>
        <v>0</v>
      </c>
    </row>
    <row r="26" spans="1:9" x14ac:dyDescent="0.15">
      <c r="A26" t="s">
        <v>375</v>
      </c>
      <c r="D26" s="122"/>
      <c r="F26" s="124"/>
    </row>
    <row r="27" spans="1:9" x14ac:dyDescent="0.15">
      <c r="A27" t="s">
        <v>362</v>
      </c>
      <c r="D27" s="122"/>
      <c r="F27" s="124">
        <f>D27/$D$15*$D$14</f>
        <v>0</v>
      </c>
      <c r="I27">
        <v>1</v>
      </c>
    </row>
    <row r="28" spans="1:9" x14ac:dyDescent="0.15">
      <c r="F28" s="3"/>
      <c r="I28">
        <v>0.9</v>
      </c>
    </row>
    <row r="29" spans="1:9" x14ac:dyDescent="0.15">
      <c r="I29">
        <v>0.8</v>
      </c>
    </row>
    <row r="30" spans="1:9" x14ac:dyDescent="0.15">
      <c r="E30" t="s">
        <v>705</v>
      </c>
      <c r="F30" s="124">
        <f>SUM(F19:F29)</f>
        <v>0</v>
      </c>
      <c r="I30">
        <v>0.7</v>
      </c>
    </row>
    <row r="31" spans="1:9" x14ac:dyDescent="0.15">
      <c r="I31">
        <v>0.6</v>
      </c>
    </row>
    <row r="32" spans="1:9" x14ac:dyDescent="0.15">
      <c r="I32">
        <v>0.5</v>
      </c>
    </row>
    <row r="33" spans="1:9" x14ac:dyDescent="0.15">
      <c r="I33">
        <v>0.4</v>
      </c>
    </row>
    <row r="34" spans="1:9" x14ac:dyDescent="0.15">
      <c r="A34" s="63" t="s">
        <v>573</v>
      </c>
      <c r="D34" s="5"/>
      <c r="E34" s="8">
        <v>0.5</v>
      </c>
      <c r="I34">
        <v>0.3</v>
      </c>
    </row>
    <row r="35" spans="1:9" x14ac:dyDescent="0.15">
      <c r="I35">
        <v>0.2</v>
      </c>
    </row>
    <row r="36" spans="1:9" x14ac:dyDescent="0.15">
      <c r="I36">
        <v>0.1</v>
      </c>
    </row>
    <row r="37" spans="1:9" x14ac:dyDescent="0.15">
      <c r="E37" s="3" t="s">
        <v>705</v>
      </c>
      <c r="F37" s="117">
        <f>F30*E34</f>
        <v>0</v>
      </c>
    </row>
  </sheetData>
  <dataValidations xWindow="131" yWindow="269" count="2">
    <dataValidation type="list" allowBlank="1" showInputMessage="1" showErrorMessage="1" prompt="Choisissez entre propriétaire et locataire dans le menu déroulant à côté de la cellule" sqref="B12" xr:uid="{00000000-0002-0000-0C00-000000000000}">
      <formula1>$I$8:$I$9</formula1>
    </dataValidation>
    <dataValidation type="list" allowBlank="1" showInputMessage="1" showErrorMessage="1" sqref="E34" xr:uid="{00000000-0002-0000-0C00-000001000000}">
      <formula1>$I$27:$I$36</formula1>
    </dataValidation>
  </dataValidations>
  <hyperlinks>
    <hyperlink ref="A1" r:id="rId1" display="http://www.fraispn.com/paypal.html" xr:uid="{00000000-0004-0000-0C00-000000000000}"/>
  </hyperlinks>
  <pageMargins left="0.78740157480314965" right="0.78740157480314965" top="0.98425196850393704" bottom="0.98425196850393704" header="0.51181102362204722" footer="0.51181102362204722"/>
  <pageSetup paperSize="0" orientation="portrait" horizontalDpi="4294967292" verticalDpi="4294967292"/>
  <headerFooter alignWithMargins="0">
    <oddHeader>&amp;L&amp;C&amp;"Helvetica,Gras"&amp;12Annexe &amp;A&amp;R</oddHeader>
    <oddFooter>&amp;L&amp;C&amp;R&amp;P/&amp;N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euil21"/>
  <dimension ref="A1:G51"/>
  <sheetViews>
    <sheetView workbookViewId="0"/>
  </sheetViews>
  <sheetFormatPr baseColWidth="10" defaultRowHeight="12" x14ac:dyDescent="0.15"/>
  <cols>
    <col min="4" max="4" width="10.83203125" style="5"/>
    <col min="6" max="6" width="10.83203125" style="124"/>
  </cols>
  <sheetData>
    <row r="1" spans="1:7" x14ac:dyDescent="0.15">
      <c r="A1" s="168" t="s">
        <v>61</v>
      </c>
      <c r="B1" s="12"/>
      <c r="C1" s="12"/>
      <c r="D1" s="32"/>
      <c r="E1" s="12"/>
      <c r="F1" s="125"/>
      <c r="G1" s="12"/>
    </row>
    <row r="4" spans="1:7" x14ac:dyDescent="0.15">
      <c r="A4" t="s">
        <v>301</v>
      </c>
    </row>
    <row r="6" spans="1:7" x14ac:dyDescent="0.15">
      <c r="B6" s="61" t="s">
        <v>715</v>
      </c>
      <c r="F6" s="122">
        <v>0</v>
      </c>
    </row>
    <row r="8" spans="1:7" x14ac:dyDescent="0.15">
      <c r="B8" s="61" t="s">
        <v>715</v>
      </c>
      <c r="F8" s="122">
        <v>0</v>
      </c>
    </row>
    <row r="10" spans="1:7" x14ac:dyDescent="0.15">
      <c r="B10" s="61" t="s">
        <v>715</v>
      </c>
      <c r="F10" s="122">
        <v>0</v>
      </c>
    </row>
    <row r="12" spans="1:7" x14ac:dyDescent="0.15">
      <c r="B12" s="61" t="s">
        <v>715</v>
      </c>
      <c r="F12" s="122">
        <v>0</v>
      </c>
    </row>
    <row r="14" spans="1:7" x14ac:dyDescent="0.15">
      <c r="B14" s="61" t="s">
        <v>715</v>
      </c>
      <c r="F14" s="122">
        <v>0</v>
      </c>
    </row>
    <row r="16" spans="1:7" x14ac:dyDescent="0.15">
      <c r="B16" s="61" t="s">
        <v>715</v>
      </c>
      <c r="F16" s="122">
        <v>0</v>
      </c>
    </row>
    <row r="18" spans="1:6" x14ac:dyDescent="0.15">
      <c r="A18" t="s">
        <v>461</v>
      </c>
    </row>
    <row r="20" spans="1:6" x14ac:dyDescent="0.15">
      <c r="B20" s="61" t="s">
        <v>715</v>
      </c>
      <c r="F20" s="122">
        <v>0</v>
      </c>
    </row>
    <row r="22" spans="1:6" x14ac:dyDescent="0.15">
      <c r="B22" s="61" t="s">
        <v>715</v>
      </c>
      <c r="F22" s="122">
        <v>0</v>
      </c>
    </row>
    <row r="24" spans="1:6" x14ac:dyDescent="0.15">
      <c r="B24" s="61" t="s">
        <v>715</v>
      </c>
      <c r="F24" s="122">
        <v>0</v>
      </c>
    </row>
    <row r="26" spans="1:6" x14ac:dyDescent="0.15">
      <c r="B26" s="61" t="s">
        <v>715</v>
      </c>
      <c r="F26" s="122">
        <v>0</v>
      </c>
    </row>
    <row r="28" spans="1:6" x14ac:dyDescent="0.15">
      <c r="B28" s="61" t="s">
        <v>715</v>
      </c>
      <c r="F28" s="122">
        <v>0</v>
      </c>
    </row>
    <row r="30" spans="1:6" x14ac:dyDescent="0.15">
      <c r="B30" s="61" t="s">
        <v>715</v>
      </c>
      <c r="F30" s="122">
        <v>0</v>
      </c>
    </row>
    <row r="31" spans="1:6" x14ac:dyDescent="0.15">
      <c r="A31" t="s">
        <v>448</v>
      </c>
    </row>
    <row r="33" spans="1:6" x14ac:dyDescent="0.15">
      <c r="B33" s="61" t="s">
        <v>715</v>
      </c>
      <c r="F33" s="122">
        <v>0</v>
      </c>
    </row>
    <row r="35" spans="1:6" x14ac:dyDescent="0.15">
      <c r="B35" s="61" t="s">
        <v>715</v>
      </c>
      <c r="F35" s="122">
        <v>0</v>
      </c>
    </row>
    <row r="37" spans="1:6" x14ac:dyDescent="0.15">
      <c r="B37" s="61" t="s">
        <v>715</v>
      </c>
      <c r="F37" s="122">
        <v>0</v>
      </c>
    </row>
    <row r="39" spans="1:6" x14ac:dyDescent="0.15">
      <c r="A39" t="s">
        <v>784</v>
      </c>
    </row>
    <row r="41" spans="1:6" x14ac:dyDescent="0.15">
      <c r="B41" s="61" t="s">
        <v>715</v>
      </c>
      <c r="F41" s="122">
        <v>0</v>
      </c>
    </row>
    <row r="43" spans="1:6" x14ac:dyDescent="0.15">
      <c r="B43" s="61" t="s">
        <v>715</v>
      </c>
      <c r="F43" s="122">
        <v>0</v>
      </c>
    </row>
    <row r="45" spans="1:6" x14ac:dyDescent="0.15">
      <c r="B45" s="61" t="s">
        <v>715</v>
      </c>
      <c r="F45" s="122">
        <v>0</v>
      </c>
    </row>
    <row r="47" spans="1:6" x14ac:dyDescent="0.15">
      <c r="B47" s="61" t="s">
        <v>715</v>
      </c>
      <c r="F47" s="122">
        <v>0</v>
      </c>
    </row>
    <row r="51" spans="1:6" s="3" customFormat="1" x14ac:dyDescent="0.15">
      <c r="A51" s="3" t="s">
        <v>556</v>
      </c>
      <c r="D51" s="33"/>
      <c r="F51" s="117">
        <f>SUM(F6:F47)</f>
        <v>0</v>
      </c>
    </row>
  </sheetData>
  <hyperlinks>
    <hyperlink ref="A1" r:id="rId1" display="http://www.fraispn.com/paypal.html" xr:uid="{00000000-0004-0000-0D00-000000000000}"/>
  </hyperlinks>
  <pageMargins left="0.78740157480314965" right="0.78740157480314965" top="0.98425196850393704" bottom="0.98425196850393704" header="0.51181102362204722" footer="0.51181102362204722"/>
  <pageSetup paperSize="0" orientation="portrait" horizontalDpi="4294967292" verticalDpi="4294967292"/>
  <headerFooter alignWithMargins="0">
    <oddHeader>&amp;L&amp;C&amp;"Helvetica,Gras"&amp;12Annexe &amp;A&amp;R</oddHeader>
    <oddFooter>&amp;L&amp;C&amp;R&amp;P/&amp;N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euil10"/>
  <dimension ref="A1:P53"/>
  <sheetViews>
    <sheetView zoomScaleNormal="100" zoomScaleSheetLayoutView="100" workbookViewId="0"/>
  </sheetViews>
  <sheetFormatPr baseColWidth="10" defaultRowHeight="12" x14ac:dyDescent="0.15"/>
  <cols>
    <col min="4" max="4" width="10.83203125" style="5"/>
    <col min="6" max="6" width="11.33203125" style="90" bestFit="1" customWidth="1"/>
  </cols>
  <sheetData>
    <row r="1" spans="1:16" ht="16" x14ac:dyDescent="0.2">
      <c r="A1" s="168" t="s">
        <v>61</v>
      </c>
      <c r="B1" s="12"/>
      <c r="C1" s="12"/>
      <c r="D1" s="32"/>
      <c r="E1" s="12"/>
      <c r="F1" s="91"/>
      <c r="G1" s="12"/>
      <c r="H1" s="11"/>
      <c r="I1" s="12"/>
      <c r="J1" s="12"/>
      <c r="K1" s="12"/>
      <c r="L1" s="12"/>
      <c r="M1" s="32"/>
      <c r="N1" s="12"/>
    </row>
    <row r="3" spans="1:16" x14ac:dyDescent="0.15">
      <c r="A3" t="s">
        <v>809</v>
      </c>
    </row>
    <row r="5" spans="1:16" x14ac:dyDescent="0.15">
      <c r="B5" s="61"/>
      <c r="C5" s="134" t="s">
        <v>488</v>
      </c>
      <c r="D5" s="137"/>
      <c r="E5" s="122"/>
      <c r="N5" s="5"/>
      <c r="P5" s="90"/>
    </row>
    <row r="6" spans="1:16" x14ac:dyDescent="0.15">
      <c r="N6" s="5"/>
      <c r="P6" s="90"/>
    </row>
    <row r="7" spans="1:16" x14ac:dyDescent="0.15">
      <c r="B7" t="s">
        <v>720</v>
      </c>
      <c r="E7" s="61"/>
      <c r="F7" s="124">
        <f>E5/3</f>
        <v>0</v>
      </c>
    </row>
    <row r="8" spans="1:16" x14ac:dyDescent="0.15">
      <c r="F8" s="124"/>
    </row>
    <row r="9" spans="1:16" x14ac:dyDescent="0.15">
      <c r="F9" s="124"/>
    </row>
    <row r="10" spans="1:16" x14ac:dyDescent="0.15">
      <c r="B10" s="61"/>
      <c r="C10" s="134" t="s">
        <v>488</v>
      </c>
      <c r="D10" s="137"/>
      <c r="E10" s="122"/>
    </row>
    <row r="12" spans="1:16" x14ac:dyDescent="0.15">
      <c r="B12" t="s">
        <v>720</v>
      </c>
      <c r="E12" s="61"/>
      <c r="F12" s="124">
        <f>E10/3</f>
        <v>0</v>
      </c>
    </row>
    <row r="13" spans="1:16" x14ac:dyDescent="0.15">
      <c r="F13" s="124"/>
    </row>
    <row r="14" spans="1:16" x14ac:dyDescent="0.15">
      <c r="B14" s="61"/>
      <c r="C14" s="134" t="s">
        <v>488</v>
      </c>
      <c r="D14" s="137"/>
      <c r="F14" s="122"/>
    </row>
    <row r="15" spans="1:16" x14ac:dyDescent="0.15">
      <c r="F15" s="124"/>
    </row>
    <row r="16" spans="1:16" x14ac:dyDescent="0.15">
      <c r="B16" s="61"/>
      <c r="C16" s="134" t="s">
        <v>488</v>
      </c>
      <c r="D16" s="137"/>
      <c r="F16" s="122"/>
    </row>
    <row r="17" spans="1:7" x14ac:dyDescent="0.15">
      <c r="B17" s="63"/>
      <c r="C17" s="63"/>
      <c r="D17" s="138"/>
      <c r="E17" s="63"/>
      <c r="F17" s="123"/>
      <c r="G17" s="63"/>
    </row>
    <row r="18" spans="1:7" x14ac:dyDescent="0.15">
      <c r="B18" s="61"/>
      <c r="C18" s="134" t="s">
        <v>488</v>
      </c>
      <c r="D18" s="137"/>
      <c r="F18" s="122"/>
    </row>
    <row r="19" spans="1:7" x14ac:dyDescent="0.15">
      <c r="B19" s="63"/>
      <c r="C19" s="63"/>
      <c r="D19" s="138"/>
      <c r="E19" s="63"/>
      <c r="F19" s="123"/>
    </row>
    <row r="20" spans="1:7" x14ac:dyDescent="0.15">
      <c r="A20" t="s">
        <v>721</v>
      </c>
      <c r="F20" s="124"/>
    </row>
    <row r="21" spans="1:7" x14ac:dyDescent="0.15">
      <c r="F21" s="124"/>
    </row>
    <row r="22" spans="1:7" x14ac:dyDescent="0.15">
      <c r="B22" s="61"/>
      <c r="C22" s="134" t="s">
        <v>488</v>
      </c>
      <c r="D22" s="137"/>
      <c r="F22" s="122"/>
    </row>
    <row r="23" spans="1:7" x14ac:dyDescent="0.15">
      <c r="F23" s="124"/>
    </row>
    <row r="24" spans="1:7" x14ac:dyDescent="0.15">
      <c r="B24" s="61"/>
      <c r="C24" s="134" t="s">
        <v>488</v>
      </c>
      <c r="D24" s="137"/>
      <c r="F24" s="122"/>
    </row>
    <row r="25" spans="1:7" x14ac:dyDescent="0.15">
      <c r="B25" s="63"/>
      <c r="F25" s="123"/>
    </row>
    <row r="26" spans="1:7" x14ac:dyDescent="0.15">
      <c r="B26" s="61"/>
      <c r="C26" s="134" t="s">
        <v>488</v>
      </c>
      <c r="D26" s="137"/>
      <c r="F26" s="122"/>
    </row>
    <row r="27" spans="1:7" x14ac:dyDescent="0.15">
      <c r="B27" s="63"/>
      <c r="F27" s="123"/>
    </row>
    <row r="28" spans="1:7" x14ac:dyDescent="0.15">
      <c r="B28" s="61"/>
      <c r="C28" s="134" t="s">
        <v>488</v>
      </c>
      <c r="D28" s="137"/>
      <c r="F28" s="122"/>
    </row>
    <row r="29" spans="1:7" x14ac:dyDescent="0.15">
      <c r="F29" s="124"/>
    </row>
    <row r="30" spans="1:7" x14ac:dyDescent="0.15">
      <c r="B30" s="61"/>
      <c r="C30" s="134" t="s">
        <v>488</v>
      </c>
      <c r="D30" s="137"/>
      <c r="F30" s="122"/>
    </row>
    <row r="31" spans="1:7" x14ac:dyDescent="0.15">
      <c r="F31" s="124"/>
    </row>
    <row r="32" spans="1:7" x14ac:dyDescent="0.15">
      <c r="A32" t="s">
        <v>225</v>
      </c>
      <c r="F32" s="124"/>
    </row>
    <row r="33" spans="1:9" x14ac:dyDescent="0.15">
      <c r="F33" s="124"/>
    </row>
    <row r="34" spans="1:9" x14ac:dyDescent="0.15">
      <c r="B34" s="61"/>
      <c r="C34" s="134" t="s">
        <v>488</v>
      </c>
      <c r="D34" s="137"/>
      <c r="E34" s="122"/>
      <c r="F34" s="124"/>
    </row>
    <row r="35" spans="1:9" s="3" customFormat="1" x14ac:dyDescent="0.15">
      <c r="A35"/>
      <c r="B35"/>
      <c r="C35"/>
      <c r="D35" s="5"/>
      <c r="E35"/>
      <c r="F35" s="124"/>
      <c r="G35"/>
    </row>
    <row r="36" spans="1:9" x14ac:dyDescent="0.15">
      <c r="B36" t="s">
        <v>720</v>
      </c>
      <c r="E36" s="61"/>
      <c r="F36" s="124">
        <f>E34/3</f>
        <v>0</v>
      </c>
    </row>
    <row r="37" spans="1:9" x14ac:dyDescent="0.15">
      <c r="F37" s="124"/>
    </row>
    <row r="39" spans="1:9" x14ac:dyDescent="0.15">
      <c r="F39" s="124"/>
    </row>
    <row r="40" spans="1:9" x14ac:dyDescent="0.15">
      <c r="A40" t="s">
        <v>806</v>
      </c>
      <c r="F40" s="124"/>
    </row>
    <row r="41" spans="1:9" x14ac:dyDescent="0.15">
      <c r="F41" s="124"/>
    </row>
    <row r="42" spans="1:9" x14ac:dyDescent="0.15">
      <c r="B42" s="61"/>
      <c r="C42" s="134" t="s">
        <v>488</v>
      </c>
      <c r="D42" s="137"/>
      <c r="F42" s="122"/>
    </row>
    <row r="43" spans="1:9" x14ac:dyDescent="0.15">
      <c r="B43" s="135"/>
      <c r="F43" s="136"/>
    </row>
    <row r="44" spans="1:9" x14ac:dyDescent="0.15">
      <c r="B44" s="61"/>
      <c r="C44" s="134" t="s">
        <v>488</v>
      </c>
      <c r="D44" s="137"/>
      <c r="F44" s="122"/>
      <c r="I44">
        <v>1</v>
      </c>
    </row>
    <row r="45" spans="1:9" x14ac:dyDescent="0.15">
      <c r="F45" s="124"/>
      <c r="I45">
        <v>0.9</v>
      </c>
    </row>
    <row r="46" spans="1:9" x14ac:dyDescent="0.15">
      <c r="F46" s="124"/>
      <c r="I46">
        <v>0.8</v>
      </c>
    </row>
    <row r="47" spans="1:9" x14ac:dyDescent="0.15">
      <c r="F47" s="124"/>
      <c r="I47">
        <v>0.7</v>
      </c>
    </row>
    <row r="48" spans="1:9" x14ac:dyDescent="0.15">
      <c r="F48" s="124"/>
      <c r="I48">
        <v>0.6</v>
      </c>
    </row>
    <row r="49" spans="1:9" x14ac:dyDescent="0.15">
      <c r="A49" s="63" t="s">
        <v>298</v>
      </c>
      <c r="E49" s="8">
        <v>0.5</v>
      </c>
      <c r="F49" s="139" t="s">
        <v>753</v>
      </c>
      <c r="G49" s="124">
        <f>SUM(F7:F44)*E49</f>
        <v>0</v>
      </c>
      <c r="I49">
        <v>0.5</v>
      </c>
    </row>
    <row r="50" spans="1:9" x14ac:dyDescent="0.15">
      <c r="I50">
        <v>0.4</v>
      </c>
    </row>
    <row r="51" spans="1:9" x14ac:dyDescent="0.15">
      <c r="I51">
        <v>0.3</v>
      </c>
    </row>
    <row r="52" spans="1:9" x14ac:dyDescent="0.15">
      <c r="I52">
        <v>0.2</v>
      </c>
    </row>
    <row r="53" spans="1:9" x14ac:dyDescent="0.15">
      <c r="A53" s="3" t="s">
        <v>524</v>
      </c>
      <c r="B53" s="3"/>
      <c r="C53" s="3"/>
      <c r="D53" s="33"/>
      <c r="E53" s="117">
        <f>G49</f>
        <v>0</v>
      </c>
      <c r="I53">
        <v>0.1</v>
      </c>
    </row>
  </sheetData>
  <phoneticPr fontId="10"/>
  <dataValidations count="1">
    <dataValidation type="list" allowBlank="1" showInputMessage="1" showErrorMessage="1" sqref="E49" xr:uid="{00000000-0002-0000-0E00-000000000000}">
      <formula1>$I$44:$I$53</formula1>
    </dataValidation>
  </dataValidations>
  <hyperlinks>
    <hyperlink ref="A1" r:id="rId1" display="http://www.fraispn.com/paypal.html" xr:uid="{00000000-0004-0000-0E00-000000000000}"/>
  </hyperlinks>
  <pageMargins left="0.78740157480314965" right="0.78740157480314965" top="0.78740157480314965" bottom="0.78740157480314965" header="0.51181102362204722" footer="0.51181102362204722"/>
  <pageSetup paperSize="0" orientation="portrait" horizontalDpi="4294967292" verticalDpi="4294967292"/>
  <headerFooter alignWithMargins="0">
    <oddHeader>&amp;L&amp;C&amp;"Helvetica,Gras"&amp;12Annexe &amp;A&amp;R</oddHeader>
    <oddFooter>&amp;R&amp;P/&amp;N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euil11"/>
  <dimension ref="A1:I46"/>
  <sheetViews>
    <sheetView zoomScaleNormal="100" zoomScaleSheetLayoutView="100" workbookViewId="0"/>
  </sheetViews>
  <sheetFormatPr baseColWidth="10" defaultRowHeight="12" x14ac:dyDescent="0.15"/>
  <sheetData>
    <row r="1" spans="1:8" x14ac:dyDescent="0.15">
      <c r="A1" s="168" t="s">
        <v>61</v>
      </c>
      <c r="B1" s="12"/>
      <c r="C1" s="12"/>
      <c r="D1" s="12"/>
      <c r="E1" s="12"/>
      <c r="F1" s="12"/>
      <c r="G1" s="12"/>
    </row>
    <row r="3" spans="1:8" ht="42" customHeight="1" x14ac:dyDescent="0.15">
      <c r="A3" s="197" t="s">
        <v>352</v>
      </c>
      <c r="B3" s="197"/>
      <c r="C3" s="197"/>
      <c r="D3" s="197"/>
      <c r="E3" s="197"/>
      <c r="F3" s="197"/>
      <c r="G3" s="197"/>
    </row>
    <row r="5" spans="1:8" x14ac:dyDescent="0.15">
      <c r="B5" t="s">
        <v>662</v>
      </c>
    </row>
    <row r="7" spans="1:8" x14ac:dyDescent="0.15">
      <c r="C7" t="s">
        <v>672</v>
      </c>
      <c r="D7" s="122"/>
    </row>
    <row r="8" spans="1:8" x14ac:dyDescent="0.15">
      <c r="C8" t="s">
        <v>561</v>
      </c>
      <c r="D8" s="122"/>
    </row>
    <row r="9" spans="1:8" x14ac:dyDescent="0.15">
      <c r="C9" t="s">
        <v>562</v>
      </c>
      <c r="D9" s="122"/>
    </row>
    <row r="10" spans="1:8" x14ac:dyDescent="0.15">
      <c r="C10" t="s">
        <v>563</v>
      </c>
      <c r="D10" s="122"/>
    </row>
    <row r="11" spans="1:8" x14ac:dyDescent="0.15">
      <c r="C11" t="s">
        <v>564</v>
      </c>
      <c r="D11" s="122"/>
    </row>
    <row r="12" spans="1:8" x14ac:dyDescent="0.15">
      <c r="C12" t="s">
        <v>565</v>
      </c>
      <c r="D12" s="122"/>
    </row>
    <row r="13" spans="1:8" x14ac:dyDescent="0.15">
      <c r="D13" s="123"/>
    </row>
    <row r="14" spans="1:8" x14ac:dyDescent="0.15">
      <c r="B14" t="s">
        <v>429</v>
      </c>
      <c r="D14" s="124"/>
      <c r="H14" s="4"/>
    </row>
    <row r="15" spans="1:8" x14ac:dyDescent="0.15">
      <c r="D15" s="124"/>
    </row>
    <row r="16" spans="1:8" x14ac:dyDescent="0.15">
      <c r="C16" t="s">
        <v>604</v>
      </c>
      <c r="D16" s="122"/>
    </row>
    <row r="17" spans="2:9" x14ac:dyDescent="0.15">
      <c r="C17" t="s">
        <v>590</v>
      </c>
      <c r="D17" s="122"/>
    </row>
    <row r="18" spans="2:9" x14ac:dyDescent="0.15">
      <c r="C18" t="s">
        <v>485</v>
      </c>
      <c r="D18" s="122"/>
    </row>
    <row r="19" spans="2:9" x14ac:dyDescent="0.15">
      <c r="C19" t="s">
        <v>491</v>
      </c>
      <c r="D19" s="122"/>
    </row>
    <row r="20" spans="2:9" x14ac:dyDescent="0.15">
      <c r="C20" t="s">
        <v>703</v>
      </c>
      <c r="D20" s="122"/>
    </row>
    <row r="21" spans="2:9" x14ac:dyDescent="0.15">
      <c r="C21" t="s">
        <v>704</v>
      </c>
      <c r="D21" s="122"/>
    </row>
    <row r="22" spans="2:9" x14ac:dyDescent="0.15">
      <c r="D22" s="124"/>
    </row>
    <row r="23" spans="2:9" x14ac:dyDescent="0.15">
      <c r="B23" t="s">
        <v>663</v>
      </c>
      <c r="D23" s="124"/>
    </row>
    <row r="24" spans="2:9" x14ac:dyDescent="0.15">
      <c r="D24" s="124"/>
    </row>
    <row r="25" spans="2:9" x14ac:dyDescent="0.15">
      <c r="C25" s="6">
        <v>34353</v>
      </c>
      <c r="D25" s="122"/>
    </row>
    <row r="26" spans="2:9" x14ac:dyDescent="0.15">
      <c r="C26" s="6">
        <v>34387</v>
      </c>
      <c r="D26" s="122"/>
    </row>
    <row r="27" spans="2:9" x14ac:dyDescent="0.15">
      <c r="C27" s="6">
        <v>34415</v>
      </c>
      <c r="D27" s="122"/>
    </row>
    <row r="28" spans="2:9" x14ac:dyDescent="0.15">
      <c r="C28" s="6">
        <v>34444</v>
      </c>
      <c r="D28" s="122"/>
    </row>
    <row r="29" spans="2:9" x14ac:dyDescent="0.15">
      <c r="C29" s="6">
        <v>34475</v>
      </c>
      <c r="D29" s="122"/>
    </row>
    <row r="30" spans="2:9" x14ac:dyDescent="0.15">
      <c r="C30" s="6">
        <v>34514</v>
      </c>
      <c r="D30" s="122"/>
      <c r="I30">
        <v>1</v>
      </c>
    </row>
    <row r="31" spans="2:9" x14ac:dyDescent="0.15">
      <c r="C31" s="6">
        <v>34545</v>
      </c>
      <c r="D31" s="122"/>
      <c r="I31">
        <v>0.9</v>
      </c>
    </row>
    <row r="32" spans="2:9" x14ac:dyDescent="0.15">
      <c r="C32" s="6">
        <v>34566</v>
      </c>
      <c r="D32" s="122"/>
      <c r="I32">
        <v>0.8</v>
      </c>
    </row>
    <row r="33" spans="1:9" x14ac:dyDescent="0.15">
      <c r="C33" s="6">
        <v>34597</v>
      </c>
      <c r="D33" s="122"/>
      <c r="I33">
        <v>0.7</v>
      </c>
    </row>
    <row r="34" spans="1:9" x14ac:dyDescent="0.15">
      <c r="C34" s="6">
        <v>34628</v>
      </c>
      <c r="D34" s="122"/>
      <c r="I34">
        <v>0.6</v>
      </c>
    </row>
    <row r="35" spans="1:9" x14ac:dyDescent="0.15">
      <c r="C35" s="6">
        <v>34657</v>
      </c>
      <c r="D35" s="122"/>
      <c r="I35">
        <v>0.5</v>
      </c>
    </row>
    <row r="36" spans="1:9" x14ac:dyDescent="0.15">
      <c r="C36" s="6">
        <v>34687</v>
      </c>
      <c r="D36" s="122"/>
      <c r="I36">
        <v>0.4</v>
      </c>
    </row>
    <row r="37" spans="1:9" x14ac:dyDescent="0.15">
      <c r="D37" s="124"/>
      <c r="I37">
        <v>0.3</v>
      </c>
    </row>
    <row r="38" spans="1:9" x14ac:dyDescent="0.15">
      <c r="C38" t="s">
        <v>705</v>
      </c>
      <c r="D38" s="124">
        <f>SUM(D7:D36)</f>
        <v>0</v>
      </c>
      <c r="I38">
        <v>0.2</v>
      </c>
    </row>
    <row r="39" spans="1:9" x14ac:dyDescent="0.15">
      <c r="I39">
        <v>0.1</v>
      </c>
    </row>
    <row r="41" spans="1:9" s="3" customFormat="1" x14ac:dyDescent="0.15"/>
    <row r="42" spans="1:9" x14ac:dyDescent="0.15">
      <c r="A42" s="63" t="s">
        <v>337</v>
      </c>
      <c r="D42" s="5"/>
      <c r="E42" s="8">
        <v>0.3</v>
      </c>
      <c r="F42" s="139"/>
      <c r="G42" s="124"/>
    </row>
    <row r="46" spans="1:9" x14ac:dyDescent="0.15">
      <c r="B46" s="3" t="s">
        <v>605</v>
      </c>
      <c r="C46" s="3"/>
      <c r="D46" s="3"/>
      <c r="E46" s="117">
        <f>D38*E42</f>
        <v>0</v>
      </c>
    </row>
  </sheetData>
  <mergeCells count="1">
    <mergeCell ref="A3:G3"/>
  </mergeCells>
  <dataValidations count="1">
    <dataValidation type="list" allowBlank="1" showInputMessage="1" showErrorMessage="1" sqref="E42" xr:uid="{00000000-0002-0000-0F00-000000000000}">
      <formula1>$I$30:$I$39</formula1>
    </dataValidation>
  </dataValidations>
  <hyperlinks>
    <hyperlink ref="A1" r:id="rId1" display="http://www.fraispn.com/paypal.html" xr:uid="{00000000-0004-0000-0F00-000000000000}"/>
  </hyperlinks>
  <pageMargins left="0.78740157480314965" right="0.78740157480314965" top="0.98425196850393704" bottom="0.98425196850393704" header="0.51181102362204722" footer="0.51181102362204722"/>
  <pageSetup paperSize="0" orientation="portrait" horizontalDpi="4294967292" verticalDpi="4294967292"/>
  <headerFooter alignWithMargins="0">
    <oddHeader>&amp;L&amp;C&amp;"Helvetica,Gras"&amp;12Annexe &amp;A&amp;R</oddHeader>
    <oddFooter>&amp;R&amp;P/&amp;N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euil12"/>
  <dimension ref="A1:G17"/>
  <sheetViews>
    <sheetView zoomScaleNormal="50" zoomScaleSheetLayoutView="100" workbookViewId="0"/>
  </sheetViews>
  <sheetFormatPr baseColWidth="10" defaultRowHeight="12" x14ac:dyDescent="0.15"/>
  <cols>
    <col min="1" max="16384" width="10.83203125" style="63"/>
  </cols>
  <sheetData>
    <row r="1" spans="1:7" x14ac:dyDescent="0.15">
      <c r="A1" s="168" t="s">
        <v>61</v>
      </c>
      <c r="B1" s="62"/>
      <c r="C1" s="62"/>
      <c r="D1" s="62"/>
      <c r="E1" s="62"/>
      <c r="F1" s="62"/>
      <c r="G1" s="62"/>
    </row>
    <row r="5" spans="1:7" x14ac:dyDescent="0.15">
      <c r="A5" s="63" t="s">
        <v>558</v>
      </c>
      <c r="C5" s="61"/>
    </row>
    <row r="7" spans="1:7" x14ac:dyDescent="0.15">
      <c r="A7" s="63" t="s">
        <v>708</v>
      </c>
      <c r="B7" s="61"/>
      <c r="C7" s="61"/>
      <c r="D7" s="61"/>
    </row>
    <row r="8" spans="1:7" x14ac:dyDescent="0.15">
      <c r="B8" s="61"/>
      <c r="C8" s="61"/>
      <c r="D8" s="61"/>
    </row>
    <row r="9" spans="1:7" x14ac:dyDescent="0.15">
      <c r="B9" s="61"/>
      <c r="C9" s="61"/>
      <c r="D9" s="61"/>
    </row>
    <row r="10" spans="1:7" customFormat="1" x14ac:dyDescent="0.15">
      <c r="A10" s="14"/>
      <c r="B10" s="14"/>
      <c r="C10" s="14"/>
      <c r="D10" s="14"/>
      <c r="E10" s="14"/>
      <c r="F10" s="14"/>
      <c r="G10" s="14"/>
    </row>
    <row r="11" spans="1:7" customFormat="1" x14ac:dyDescent="0.15">
      <c r="A11" s="14"/>
      <c r="B11" s="14"/>
      <c r="C11" s="14"/>
      <c r="D11" s="14"/>
      <c r="E11" s="14"/>
      <c r="F11" s="14"/>
      <c r="G11" s="14"/>
    </row>
    <row r="12" spans="1:7" customFormat="1" x14ac:dyDescent="0.15"/>
    <row r="13" spans="1:7" customFormat="1" x14ac:dyDescent="0.15"/>
    <row r="14" spans="1:7" customFormat="1" x14ac:dyDescent="0.15"/>
    <row r="15" spans="1:7" s="64" customFormat="1" x14ac:dyDescent="0.15">
      <c r="A15" s="64" t="s">
        <v>650</v>
      </c>
      <c r="D15" s="121"/>
    </row>
    <row r="17" spans="3:5" x14ac:dyDescent="0.15">
      <c r="C17" s="198"/>
      <c r="D17" s="198"/>
      <c r="E17" s="198"/>
    </row>
  </sheetData>
  <mergeCells count="1">
    <mergeCell ref="C17:E17"/>
  </mergeCells>
  <hyperlinks>
    <hyperlink ref="A1" r:id="rId1" display="http://www.fraispn.com/paypal.html" xr:uid="{00000000-0004-0000-1000-000000000000}"/>
  </hyperlinks>
  <pageMargins left="0.78740157480314965" right="0.78740157480314965" top="0.98425196850393704" bottom="0.98425196850393704" header="0.51181102362204722" footer="0.51181102362204722"/>
  <pageSetup paperSize="0" orientation="portrait" horizontalDpi="4294967292" verticalDpi="4294967292"/>
  <headerFooter alignWithMargins="0">
    <oddHeader>&amp;L&amp;C&amp;"Helvetica,Gras"&amp;12Annexe &amp;A&amp;R</oddHeader>
    <oddFooter>&amp;R&amp;P/&amp;N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Feuil22"/>
  <dimension ref="A1:G4"/>
  <sheetViews>
    <sheetView workbookViewId="0"/>
  </sheetViews>
  <sheetFormatPr baseColWidth="10" defaultRowHeight="12" x14ac:dyDescent="0.15"/>
  <sheetData>
    <row r="1" spans="1:7" x14ac:dyDescent="0.15">
      <c r="A1" s="168" t="s">
        <v>61</v>
      </c>
      <c r="B1" s="12"/>
      <c r="C1" s="12"/>
      <c r="D1" s="12"/>
      <c r="E1" s="12"/>
      <c r="F1" s="12"/>
      <c r="G1" s="12"/>
    </row>
    <row r="4" spans="1:7" x14ac:dyDescent="0.15">
      <c r="A4" s="182" t="s">
        <v>645</v>
      </c>
      <c r="B4" s="182"/>
      <c r="C4" s="182"/>
      <c r="D4" s="182"/>
      <c r="E4" s="182"/>
      <c r="F4" s="182"/>
      <c r="G4" s="182"/>
    </row>
  </sheetData>
  <mergeCells count="1">
    <mergeCell ref="A4:G4"/>
  </mergeCells>
  <hyperlinks>
    <hyperlink ref="A1" r:id="rId1" display="http://www.fraispn.com/paypal.html" xr:uid="{00000000-0004-0000-1100-000000000000}"/>
  </hyperlinks>
  <pageMargins left="0.78740157480314965" right="0.78740157480314965" top="0.98425196850393704" bottom="0.98425196850393704" header="0.51181102362204722" footer="0.51181102362204722"/>
  <pageSetup paperSize="0" orientation="portrait" horizontalDpi="4294967292" verticalDpi="4294967292"/>
  <headerFooter alignWithMargins="0">
    <oddHeader>&amp;L&amp;C&amp;"Helvetica,Gras"&amp;12Annexe &amp;A&amp;R</oddHeader>
    <oddFooter>&amp;L&amp;C&amp;R1/&amp;N</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euil13"/>
  <dimension ref="A1:I51"/>
  <sheetViews>
    <sheetView showZeros="0" workbookViewId="0">
      <selection activeCell="F27" sqref="F27"/>
    </sheetView>
  </sheetViews>
  <sheetFormatPr baseColWidth="10" defaultRowHeight="12" x14ac:dyDescent="0.15"/>
  <sheetData>
    <row r="1" spans="1:9" x14ac:dyDescent="0.15">
      <c r="A1" s="168" t="s">
        <v>61</v>
      </c>
      <c r="B1" s="12"/>
      <c r="C1" s="12"/>
      <c r="D1" s="12"/>
      <c r="E1" s="12"/>
      <c r="F1" s="12"/>
      <c r="G1" s="12"/>
    </row>
    <row r="3" spans="1:9" x14ac:dyDescent="0.15">
      <c r="A3" t="s">
        <v>516</v>
      </c>
      <c r="D3" s="75">
        <f>SUM(C5:C16)</f>
        <v>0</v>
      </c>
      <c r="E3" t="s">
        <v>521</v>
      </c>
    </row>
    <row r="5" spans="1:9" x14ac:dyDescent="0.15">
      <c r="B5" t="s">
        <v>672</v>
      </c>
      <c r="C5" s="114"/>
      <c r="E5" s="76"/>
      <c r="F5" t="s">
        <v>447</v>
      </c>
    </row>
    <row r="6" spans="1:9" x14ac:dyDescent="0.15">
      <c r="B6" t="s">
        <v>604</v>
      </c>
      <c r="C6" s="114"/>
      <c r="E6" s="76">
        <v>0</v>
      </c>
      <c r="F6" t="s">
        <v>447</v>
      </c>
    </row>
    <row r="7" spans="1:9" x14ac:dyDescent="0.15">
      <c r="B7" t="s">
        <v>561</v>
      </c>
      <c r="C7" s="114"/>
      <c r="E7" s="76"/>
      <c r="F7" t="s">
        <v>447</v>
      </c>
      <c r="I7" s="90"/>
    </row>
    <row r="8" spans="1:9" x14ac:dyDescent="0.15">
      <c r="B8" t="s">
        <v>590</v>
      </c>
      <c r="C8" s="114"/>
      <c r="E8" s="76"/>
      <c r="F8" t="s">
        <v>447</v>
      </c>
    </row>
    <row r="9" spans="1:9" x14ac:dyDescent="0.15">
      <c r="B9" t="s">
        <v>562</v>
      </c>
      <c r="C9" s="114"/>
      <c r="E9" s="76"/>
      <c r="F9" t="s">
        <v>447</v>
      </c>
    </row>
    <row r="10" spans="1:9" x14ac:dyDescent="0.15">
      <c r="B10" t="s">
        <v>485</v>
      </c>
      <c r="C10" s="114"/>
      <c r="E10" s="76"/>
      <c r="F10" t="s">
        <v>447</v>
      </c>
    </row>
    <row r="11" spans="1:9" x14ac:dyDescent="0.15">
      <c r="B11" t="s">
        <v>563</v>
      </c>
      <c r="C11" s="114"/>
      <c r="E11" s="76"/>
      <c r="F11" t="s">
        <v>447</v>
      </c>
    </row>
    <row r="12" spans="1:9" x14ac:dyDescent="0.15">
      <c r="B12" t="s">
        <v>644</v>
      </c>
      <c r="C12" s="114"/>
      <c r="E12" s="76"/>
      <c r="F12" t="s">
        <v>447</v>
      </c>
    </row>
    <row r="13" spans="1:9" x14ac:dyDescent="0.15">
      <c r="B13" t="s">
        <v>564</v>
      </c>
      <c r="C13" s="114"/>
      <c r="E13" s="76"/>
      <c r="F13" t="s">
        <v>447</v>
      </c>
    </row>
    <row r="14" spans="1:9" x14ac:dyDescent="0.15">
      <c r="B14" t="s">
        <v>703</v>
      </c>
      <c r="C14" s="114"/>
      <c r="E14" s="76"/>
      <c r="F14" t="s">
        <v>447</v>
      </c>
    </row>
    <row r="15" spans="1:9" x14ac:dyDescent="0.15">
      <c r="B15" t="s">
        <v>565</v>
      </c>
      <c r="C15" s="114"/>
      <c r="E15" s="76"/>
      <c r="F15" t="s">
        <v>447</v>
      </c>
    </row>
    <row r="16" spans="1:9" x14ac:dyDescent="0.15">
      <c r="B16" t="s">
        <v>704</v>
      </c>
      <c r="C16" s="114"/>
      <c r="E16" s="76"/>
      <c r="F16" t="s">
        <v>447</v>
      </c>
    </row>
    <row r="18" spans="1:7" x14ac:dyDescent="0.15">
      <c r="A18" t="s">
        <v>493</v>
      </c>
      <c r="D18" s="118">
        <f>SUM(C20:C31)</f>
        <v>0</v>
      </c>
    </row>
    <row r="20" spans="1:7" x14ac:dyDescent="0.15">
      <c r="B20" t="s">
        <v>672</v>
      </c>
      <c r="C20" s="115">
        <f>E5*$F$27</f>
        <v>0</v>
      </c>
    </row>
    <row r="21" spans="1:7" x14ac:dyDescent="0.15">
      <c r="B21" t="s">
        <v>604</v>
      </c>
      <c r="C21" s="115">
        <f t="shared" ref="C21:C31" si="0">E6*$F$27</f>
        <v>0</v>
      </c>
    </row>
    <row r="22" spans="1:7" x14ac:dyDescent="0.15">
      <c r="B22" t="s">
        <v>561</v>
      </c>
      <c r="C22" s="115">
        <f t="shared" si="0"/>
        <v>0</v>
      </c>
      <c r="E22" s="5"/>
      <c r="F22" s="5"/>
      <c r="G22" s="119"/>
    </row>
    <row r="23" spans="1:7" x14ac:dyDescent="0.15">
      <c r="B23" t="s">
        <v>590</v>
      </c>
      <c r="C23" s="115">
        <f t="shared" si="0"/>
        <v>0</v>
      </c>
      <c r="E23" s="5"/>
      <c r="F23" s="5"/>
      <c r="G23" s="119"/>
    </row>
    <row r="24" spans="1:7" x14ac:dyDescent="0.15">
      <c r="B24" t="s">
        <v>562</v>
      </c>
      <c r="C24" s="115">
        <f t="shared" si="0"/>
        <v>0</v>
      </c>
    </row>
    <row r="25" spans="1:7" x14ac:dyDescent="0.15">
      <c r="B25" t="s">
        <v>485</v>
      </c>
      <c r="C25" s="115">
        <f t="shared" si="0"/>
        <v>0</v>
      </c>
      <c r="E25" t="s">
        <v>460</v>
      </c>
    </row>
    <row r="26" spans="1:7" x14ac:dyDescent="0.15">
      <c r="B26" t="s">
        <v>563</v>
      </c>
      <c r="C26" s="115">
        <f t="shared" si="0"/>
        <v>0</v>
      </c>
    </row>
    <row r="27" spans="1:7" x14ac:dyDescent="0.15">
      <c r="B27" t="s">
        <v>644</v>
      </c>
      <c r="C27" s="115">
        <f t="shared" si="0"/>
        <v>0</v>
      </c>
      <c r="F27" s="118">
        <v>4.75</v>
      </c>
    </row>
    <row r="28" spans="1:7" x14ac:dyDescent="0.15">
      <c r="B28" t="s">
        <v>564</v>
      </c>
      <c r="C28" s="115">
        <f t="shared" si="0"/>
        <v>0</v>
      </c>
    </row>
    <row r="29" spans="1:7" x14ac:dyDescent="0.15">
      <c r="B29" t="s">
        <v>703</v>
      </c>
      <c r="C29" s="115">
        <f t="shared" si="0"/>
        <v>0</v>
      </c>
    </row>
    <row r="30" spans="1:7" x14ac:dyDescent="0.15">
      <c r="B30" t="s">
        <v>565</v>
      </c>
      <c r="C30" s="115">
        <f t="shared" si="0"/>
        <v>0</v>
      </c>
    </row>
    <row r="31" spans="1:7" x14ac:dyDescent="0.15">
      <c r="B31" t="s">
        <v>704</v>
      </c>
      <c r="C31" s="115">
        <f t="shared" si="0"/>
        <v>0</v>
      </c>
    </row>
    <row r="34" spans="1:4" x14ac:dyDescent="0.15">
      <c r="A34" t="s">
        <v>804</v>
      </c>
      <c r="D34" s="118">
        <f>SUM(C36:C47)</f>
        <v>0</v>
      </c>
    </row>
    <row r="36" spans="1:4" x14ac:dyDescent="0.15">
      <c r="B36" t="s">
        <v>672</v>
      </c>
      <c r="C36" s="114"/>
    </row>
    <row r="37" spans="1:4" x14ac:dyDescent="0.15">
      <c r="B37" t="s">
        <v>604</v>
      </c>
      <c r="C37" s="114"/>
    </row>
    <row r="38" spans="1:4" x14ac:dyDescent="0.15">
      <c r="B38" t="s">
        <v>561</v>
      </c>
      <c r="C38" s="114"/>
    </row>
    <row r="39" spans="1:4" x14ac:dyDescent="0.15">
      <c r="B39" t="s">
        <v>590</v>
      </c>
      <c r="C39" s="114"/>
    </row>
    <row r="40" spans="1:4" x14ac:dyDescent="0.15">
      <c r="B40" t="s">
        <v>562</v>
      </c>
      <c r="C40" s="114"/>
    </row>
    <row r="41" spans="1:4" x14ac:dyDescent="0.15">
      <c r="B41" t="s">
        <v>485</v>
      </c>
      <c r="C41" s="114"/>
    </row>
    <row r="42" spans="1:4" x14ac:dyDescent="0.15">
      <c r="B42" t="s">
        <v>563</v>
      </c>
      <c r="C42" s="114"/>
    </row>
    <row r="43" spans="1:4" x14ac:dyDescent="0.15">
      <c r="B43" t="s">
        <v>644</v>
      </c>
      <c r="C43" s="114"/>
    </row>
    <row r="44" spans="1:4" x14ac:dyDescent="0.15">
      <c r="B44" t="s">
        <v>564</v>
      </c>
      <c r="C44" s="114"/>
    </row>
    <row r="45" spans="1:4" x14ac:dyDescent="0.15">
      <c r="B45" t="s">
        <v>703</v>
      </c>
      <c r="C45" s="114"/>
    </row>
    <row r="46" spans="1:4" x14ac:dyDescent="0.15">
      <c r="B46" t="s">
        <v>565</v>
      </c>
      <c r="C46" s="114"/>
    </row>
    <row r="47" spans="1:4" x14ac:dyDescent="0.15">
      <c r="B47" t="s">
        <v>704</v>
      </c>
      <c r="C47" s="114"/>
    </row>
    <row r="51" spans="2:6" x14ac:dyDescent="0.15">
      <c r="B51" s="3" t="s">
        <v>588</v>
      </c>
      <c r="E51" s="117">
        <f>D3+D18+D34</f>
        <v>0</v>
      </c>
      <c r="F51" s="3"/>
    </row>
  </sheetData>
  <hyperlinks>
    <hyperlink ref="A1" r:id="rId1" display="http://www.fraispn.com/paypal.html" xr:uid="{00000000-0004-0000-1300-000000000000}"/>
  </hyperlinks>
  <pageMargins left="0.78740157480314965" right="0.78740157480314965" top="0.98425196850393704" bottom="0.98425196850393704" header="0.51181102362204722" footer="0.51181102362204722"/>
  <pageSetup paperSize="0" orientation="portrait" horizontalDpi="4294967292" verticalDpi="4294967292"/>
  <headerFooter alignWithMargins="0">
    <oddHeader>&amp;L&amp;C&amp;"Helvetica,Gras"&amp;12Annexe &amp;A&amp;R</oddHeader>
    <oddFooter>&amp;R&amp;P/&amp;N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5"/>
  <dimension ref="A1:G109"/>
  <sheetViews>
    <sheetView zoomScaleNormal="100" zoomScaleSheetLayoutView="75" workbookViewId="0"/>
  </sheetViews>
  <sheetFormatPr baseColWidth="10" defaultRowHeight="12" x14ac:dyDescent="0.15"/>
  <sheetData>
    <row r="1" spans="1:7" x14ac:dyDescent="0.15">
      <c r="A1" s="168" t="s">
        <v>61</v>
      </c>
      <c r="B1" s="12"/>
      <c r="C1" s="12"/>
      <c r="D1" s="12"/>
      <c r="E1" s="12"/>
      <c r="F1" s="12"/>
      <c r="G1" s="12"/>
    </row>
    <row r="52" spans="1:7" x14ac:dyDescent="0.15">
      <c r="D52" t="s">
        <v>278</v>
      </c>
    </row>
    <row r="54" spans="1:7" x14ac:dyDescent="0.15">
      <c r="A54" s="12"/>
      <c r="B54" s="12"/>
      <c r="C54" s="12"/>
      <c r="D54" s="12"/>
      <c r="E54" s="12"/>
      <c r="F54" s="12"/>
      <c r="G54" s="12"/>
    </row>
    <row r="107" spans="1:7" x14ac:dyDescent="0.15">
      <c r="A107" s="14"/>
      <c r="B107" s="14"/>
      <c r="C107" s="14"/>
      <c r="D107" s="14"/>
      <c r="E107" s="14"/>
      <c r="F107" s="14"/>
      <c r="G107" s="14"/>
    </row>
    <row r="108" spans="1:7" x14ac:dyDescent="0.15">
      <c r="A108" s="14"/>
      <c r="B108" s="14"/>
      <c r="C108" s="14"/>
      <c r="D108" s="14"/>
      <c r="E108" s="14"/>
      <c r="F108" s="14"/>
      <c r="G108" s="14"/>
    </row>
    <row r="109" spans="1:7" x14ac:dyDescent="0.15">
      <c r="A109" s="21"/>
      <c r="B109" s="21"/>
      <c r="C109" s="21"/>
      <c r="D109" s="21"/>
      <c r="E109" s="21"/>
      <c r="F109" s="21"/>
      <c r="G109" s="21"/>
    </row>
  </sheetData>
  <phoneticPr fontId="10" type="noConversion"/>
  <hyperlinks>
    <hyperlink ref="A1" r:id="rId1" display="http://www.fraispn.com/paypal.html" xr:uid="{00000000-0004-0000-0100-000000000000}"/>
  </hyperlinks>
  <pageMargins left="0.78740157480314965" right="0.78740157480314965" top="0.98425196850393704" bottom="0.98425196850393704" header="0.51181102362204722" footer="0.51181102362204722"/>
  <pageSetup paperSize="9" orientation="portrait" horizontalDpi="4294967292" verticalDpi="4294967292"/>
  <headerFooter alignWithMargins="0">
    <oddHeader>&amp;L&amp;C&amp;"Helvetica,Gras"&amp;12Annexe &amp;A&amp;R</oddHeader>
    <oddFooter>&amp;R&amp;P/&amp;N</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Feuil14"/>
  <dimension ref="A1:G19"/>
  <sheetViews>
    <sheetView workbookViewId="0"/>
  </sheetViews>
  <sheetFormatPr baseColWidth="10" defaultRowHeight="12" x14ac:dyDescent="0.15"/>
  <sheetData>
    <row r="1" spans="1:7" x14ac:dyDescent="0.15">
      <c r="A1" s="168" t="s">
        <v>61</v>
      </c>
      <c r="B1" s="12"/>
      <c r="C1" s="12"/>
      <c r="D1" s="12"/>
      <c r="E1" s="12"/>
      <c r="F1" s="12"/>
      <c r="G1" s="12"/>
    </row>
    <row r="4" spans="1:7" x14ac:dyDescent="0.15">
      <c r="A4" t="s">
        <v>517</v>
      </c>
    </row>
    <row r="6" spans="1:7" x14ac:dyDescent="0.15">
      <c r="C6" t="s">
        <v>672</v>
      </c>
      <c r="D6" s="114">
        <v>0</v>
      </c>
    </row>
    <row r="7" spans="1:7" x14ac:dyDescent="0.15">
      <c r="C7" t="s">
        <v>604</v>
      </c>
      <c r="D7" s="114">
        <v>0</v>
      </c>
    </row>
    <row r="8" spans="1:7" x14ac:dyDescent="0.15">
      <c r="C8" t="s">
        <v>561</v>
      </c>
      <c r="D8" s="114">
        <v>0</v>
      </c>
    </row>
    <row r="9" spans="1:7" x14ac:dyDescent="0.15">
      <c r="C9" t="s">
        <v>590</v>
      </c>
      <c r="D9" s="114">
        <v>0</v>
      </c>
    </row>
    <row r="10" spans="1:7" x14ac:dyDescent="0.15">
      <c r="C10" t="s">
        <v>562</v>
      </c>
      <c r="D10" s="114">
        <v>0</v>
      </c>
    </row>
    <row r="11" spans="1:7" x14ac:dyDescent="0.15">
      <c r="C11" t="s">
        <v>485</v>
      </c>
      <c r="D11" s="114">
        <v>0</v>
      </c>
    </row>
    <row r="12" spans="1:7" x14ac:dyDescent="0.15">
      <c r="C12" t="s">
        <v>563</v>
      </c>
      <c r="D12" s="114">
        <v>0</v>
      </c>
    </row>
    <row r="13" spans="1:7" x14ac:dyDescent="0.15">
      <c r="C13" t="s">
        <v>644</v>
      </c>
      <c r="D13" s="114">
        <v>0</v>
      </c>
    </row>
    <row r="14" spans="1:7" x14ac:dyDescent="0.15">
      <c r="C14" t="s">
        <v>564</v>
      </c>
      <c r="D14" s="114">
        <v>0</v>
      </c>
    </row>
    <row r="15" spans="1:7" x14ac:dyDescent="0.15">
      <c r="C15" t="s">
        <v>703</v>
      </c>
      <c r="D15" s="114">
        <v>0</v>
      </c>
    </row>
    <row r="16" spans="1:7" x14ac:dyDescent="0.15">
      <c r="C16" t="s">
        <v>565</v>
      </c>
      <c r="D16" s="114">
        <v>0</v>
      </c>
    </row>
    <row r="17" spans="3:4" x14ac:dyDescent="0.15">
      <c r="C17" t="s">
        <v>704</v>
      </c>
      <c r="D17" s="114">
        <v>0</v>
      </c>
    </row>
    <row r="18" spans="3:4" x14ac:dyDescent="0.15">
      <c r="D18" s="118"/>
    </row>
    <row r="19" spans="3:4" x14ac:dyDescent="0.15">
      <c r="C19" s="3" t="s">
        <v>523</v>
      </c>
      <c r="D19" s="116">
        <f>SUM(D6:D17)</f>
        <v>0</v>
      </c>
    </row>
  </sheetData>
  <hyperlinks>
    <hyperlink ref="A1" r:id="rId1" display="http://www.fraispn.com/paypal.html" xr:uid="{00000000-0004-0000-1400-000000000000}"/>
  </hyperlinks>
  <pageMargins left="0.78740157480314965" right="0.78740157480314965" top="0.98425196850393704" bottom="0.98425196850393704" header="0.51181102362204722" footer="0.51181102362204722"/>
  <pageSetup paperSize="0" orientation="portrait" horizontalDpi="4294967292" verticalDpi="4294967292"/>
  <headerFooter alignWithMargins="0">
    <oddHeader>&amp;L&amp;C&amp;"Helvetica,Gras"&amp;12Annexe &amp;A&amp;R</oddHeader>
    <oddFooter>&amp;R&amp;P/&amp;N</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Feuil23"/>
  <dimension ref="A1:G42"/>
  <sheetViews>
    <sheetView workbookViewId="0"/>
  </sheetViews>
  <sheetFormatPr baseColWidth="10" defaultRowHeight="12" x14ac:dyDescent="0.15"/>
  <cols>
    <col min="4" max="4" width="10.83203125" style="5"/>
    <col min="6" max="6" width="11.6640625" style="118" bestFit="1" customWidth="1"/>
  </cols>
  <sheetData>
    <row r="1" spans="1:7" x14ac:dyDescent="0.15">
      <c r="A1" s="168" t="s">
        <v>61</v>
      </c>
      <c r="B1" s="12"/>
      <c r="C1" s="12"/>
      <c r="D1" s="32"/>
      <c r="E1" s="12"/>
      <c r="F1" s="120"/>
      <c r="G1" s="12"/>
    </row>
    <row r="3" spans="1:7" x14ac:dyDescent="0.15">
      <c r="A3" t="s">
        <v>682</v>
      </c>
    </row>
    <row r="5" spans="1:7" ht="37" customHeight="1" x14ac:dyDescent="0.15">
      <c r="A5" s="200" t="s">
        <v>678</v>
      </c>
      <c r="B5" s="200"/>
      <c r="C5" s="200"/>
      <c r="D5" s="201"/>
      <c r="E5" s="200"/>
      <c r="F5" s="202"/>
      <c r="G5" s="200"/>
    </row>
    <row r="6" spans="1:7" ht="52" customHeight="1" x14ac:dyDescent="0.15">
      <c r="A6" s="199" t="s">
        <v>607</v>
      </c>
      <c r="B6" s="200"/>
      <c r="C6" s="200"/>
      <c r="D6" s="200"/>
      <c r="E6" s="200"/>
      <c r="F6" s="200"/>
      <c r="G6" s="200"/>
    </row>
    <row r="8" spans="1:7" x14ac:dyDescent="0.15">
      <c r="B8" s="68">
        <v>36160</v>
      </c>
      <c r="D8" s="114">
        <v>0</v>
      </c>
      <c r="F8" s="119"/>
    </row>
    <row r="9" spans="1:7" x14ac:dyDescent="0.15">
      <c r="C9" t="s">
        <v>608</v>
      </c>
      <c r="D9" s="114">
        <v>0</v>
      </c>
    </row>
    <row r="10" spans="1:7" x14ac:dyDescent="0.15">
      <c r="C10" t="s">
        <v>420</v>
      </c>
      <c r="D10" s="114">
        <v>0</v>
      </c>
      <c r="F10" s="119"/>
    </row>
    <row r="11" spans="1:7" x14ac:dyDescent="0.15">
      <c r="C11" t="s">
        <v>421</v>
      </c>
      <c r="E11" s="114">
        <f>0+D8-D9-D10</f>
        <v>0</v>
      </c>
    </row>
    <row r="12" spans="1:7" x14ac:dyDescent="0.15">
      <c r="B12" s="63"/>
      <c r="C12" t="s">
        <v>422</v>
      </c>
      <c r="F12" s="114">
        <f>0+E11/2</f>
        <v>0</v>
      </c>
    </row>
    <row r="14" spans="1:7" x14ac:dyDescent="0.15">
      <c r="B14" s="68">
        <v>36294</v>
      </c>
      <c r="D14" s="114">
        <v>0</v>
      </c>
      <c r="F14" s="119"/>
    </row>
    <row r="15" spans="1:7" x14ac:dyDescent="0.15">
      <c r="C15" t="s">
        <v>608</v>
      </c>
      <c r="D15" s="114">
        <v>0</v>
      </c>
    </row>
    <row r="16" spans="1:7" x14ac:dyDescent="0.15">
      <c r="C16" t="s">
        <v>420</v>
      </c>
      <c r="D16" s="114">
        <v>0</v>
      </c>
      <c r="F16" s="119"/>
    </row>
    <row r="17" spans="1:7" x14ac:dyDescent="0.15">
      <c r="C17" t="s">
        <v>421</v>
      </c>
      <c r="E17" s="114">
        <f>0+D14-D15-D16</f>
        <v>0</v>
      </c>
    </row>
    <row r="18" spans="1:7" x14ac:dyDescent="0.15">
      <c r="B18" s="63"/>
      <c r="C18" t="s">
        <v>422</v>
      </c>
      <c r="F18" s="114">
        <f>0+E17/2</f>
        <v>0</v>
      </c>
    </row>
    <row r="20" spans="1:7" x14ac:dyDescent="0.15">
      <c r="B20" s="68">
        <v>36444</v>
      </c>
      <c r="D20" s="114">
        <v>0</v>
      </c>
      <c r="F20" s="119"/>
    </row>
    <row r="21" spans="1:7" x14ac:dyDescent="0.15">
      <c r="C21" t="s">
        <v>608</v>
      </c>
      <c r="D21" s="114">
        <v>0</v>
      </c>
    </row>
    <row r="22" spans="1:7" x14ac:dyDescent="0.15">
      <c r="C22" t="s">
        <v>420</v>
      </c>
      <c r="D22" s="114">
        <v>0</v>
      </c>
      <c r="F22" s="119"/>
    </row>
    <row r="23" spans="1:7" x14ac:dyDescent="0.15">
      <c r="C23" t="s">
        <v>421</v>
      </c>
      <c r="E23" s="114">
        <f>0+D20-D21-D22</f>
        <v>0</v>
      </c>
    </row>
    <row r="24" spans="1:7" x14ac:dyDescent="0.15">
      <c r="A24" s="63"/>
      <c r="B24" s="63"/>
      <c r="C24" t="s">
        <v>422</v>
      </c>
      <c r="F24" s="114">
        <f>0+E23/2</f>
        <v>0</v>
      </c>
    </row>
    <row r="25" spans="1:7" x14ac:dyDescent="0.15">
      <c r="A25" s="63"/>
    </row>
    <row r="26" spans="1:7" x14ac:dyDescent="0.15">
      <c r="A26" t="s">
        <v>423</v>
      </c>
    </row>
    <row r="27" spans="1:7" x14ac:dyDescent="0.15">
      <c r="A27" s="63"/>
    </row>
    <row r="28" spans="1:7" ht="40" customHeight="1" x14ac:dyDescent="0.15">
      <c r="A28" s="199" t="s">
        <v>419</v>
      </c>
      <c r="B28" s="200"/>
      <c r="C28" s="200"/>
      <c r="D28" s="200"/>
      <c r="E28" s="200"/>
      <c r="F28" s="200"/>
      <c r="G28" s="200"/>
    </row>
    <row r="29" spans="1:7" ht="30" customHeight="1" x14ac:dyDescent="0.15">
      <c r="A29" s="199" t="s">
        <v>299</v>
      </c>
      <c r="B29" s="200"/>
      <c r="C29" s="200"/>
      <c r="D29" s="200"/>
      <c r="E29" s="200"/>
      <c r="F29" s="200"/>
      <c r="G29" s="200"/>
    </row>
    <row r="30" spans="1:7" x14ac:dyDescent="0.15">
      <c r="A30" s="199" t="s">
        <v>300</v>
      </c>
      <c r="B30" s="200"/>
      <c r="C30" s="200"/>
      <c r="D30" s="200"/>
      <c r="E30" s="200"/>
      <c r="F30" s="200"/>
      <c r="G30" s="200"/>
    </row>
    <row r="31" spans="1:7" ht="51" customHeight="1" x14ac:dyDescent="0.15">
      <c r="A31" s="199" t="s">
        <v>677</v>
      </c>
      <c r="B31" s="200"/>
      <c r="C31" s="200"/>
      <c r="D31" s="200"/>
      <c r="E31" s="200"/>
      <c r="F31" s="200"/>
      <c r="G31" s="200"/>
    </row>
    <row r="33" spans="1:6" x14ac:dyDescent="0.15">
      <c r="B33" s="68">
        <v>36280</v>
      </c>
      <c r="D33" s="114">
        <v>0</v>
      </c>
      <c r="F33" s="119"/>
    </row>
    <row r="34" spans="1:6" x14ac:dyDescent="0.15">
      <c r="C34" t="s">
        <v>608</v>
      </c>
      <c r="D34" s="114">
        <v>0</v>
      </c>
    </row>
    <row r="35" spans="1:6" x14ac:dyDescent="0.15">
      <c r="C35" t="s">
        <v>420</v>
      </c>
      <c r="D35" s="114">
        <v>0</v>
      </c>
      <c r="F35" s="119"/>
    </row>
    <row r="36" spans="1:6" x14ac:dyDescent="0.15">
      <c r="C36" t="s">
        <v>421</v>
      </c>
      <c r="E36" s="114">
        <f>0+D33-D34-D35</f>
        <v>0</v>
      </c>
    </row>
    <row r="37" spans="1:6" x14ac:dyDescent="0.15">
      <c r="B37" s="63"/>
      <c r="C37" t="s">
        <v>422</v>
      </c>
      <c r="F37" s="114">
        <f>0+E36/2</f>
        <v>0</v>
      </c>
    </row>
    <row r="39" spans="1:6" x14ac:dyDescent="0.15">
      <c r="A39" t="s">
        <v>331</v>
      </c>
    </row>
    <row r="40" spans="1:6" x14ac:dyDescent="0.15">
      <c r="B40" s="61" t="s">
        <v>715</v>
      </c>
      <c r="F40" s="114">
        <v>0</v>
      </c>
    </row>
    <row r="42" spans="1:6" s="3" customFormat="1" x14ac:dyDescent="0.15">
      <c r="A42" s="3" t="s">
        <v>670</v>
      </c>
      <c r="D42" s="33"/>
      <c r="F42" s="116">
        <f>SUM(F11:F40)</f>
        <v>0</v>
      </c>
    </row>
  </sheetData>
  <mergeCells count="6">
    <mergeCell ref="A30:G30"/>
    <mergeCell ref="A31:G31"/>
    <mergeCell ref="A5:G5"/>
    <mergeCell ref="A6:G6"/>
    <mergeCell ref="A28:G28"/>
    <mergeCell ref="A29:G29"/>
  </mergeCells>
  <phoneticPr fontId="10"/>
  <hyperlinks>
    <hyperlink ref="A1" r:id="rId1" display="http://www.fraispn.com/paypal.html" xr:uid="{00000000-0004-0000-1500-000000000000}"/>
  </hyperlinks>
  <pageMargins left="0.78740157480314965" right="0.78740157480314965" top="0.98425196850393704" bottom="0.98425196850393704" header="0.51181102362204722" footer="0.51181102362204722"/>
  <pageSetup paperSize="0" orientation="portrait" horizontalDpi="4294967292" verticalDpi="4294967292"/>
  <headerFooter alignWithMargins="0">
    <oddHeader>&amp;L&amp;C&amp;"Helvetica,Gras"&amp;12Annexe - &amp;A&amp;R</oddHeader>
    <oddFooter>&amp;L&amp;C&amp;R&amp;"Helvetica,Normal"&amp;10&amp;P/&amp;N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Feuil2"/>
  <dimension ref="A1:G34"/>
  <sheetViews>
    <sheetView zoomScaleNormal="100" zoomScaleSheetLayoutView="100" workbookViewId="0">
      <selection activeCell="E4" sqref="E4"/>
    </sheetView>
  </sheetViews>
  <sheetFormatPr baseColWidth="10" defaultRowHeight="12" x14ac:dyDescent="0.15"/>
  <cols>
    <col min="5" max="5" width="10.83203125" style="26"/>
  </cols>
  <sheetData>
    <row r="1" spans="1:7" x14ac:dyDescent="0.15">
      <c r="A1" s="168" t="s">
        <v>61</v>
      </c>
      <c r="B1" s="12"/>
      <c r="C1" s="19"/>
      <c r="D1" s="19"/>
      <c r="E1" s="16"/>
      <c r="F1" s="12"/>
      <c r="G1" s="12"/>
    </row>
    <row r="2" spans="1:7" x14ac:dyDescent="0.15">
      <c r="C2" s="4"/>
      <c r="D2" s="4"/>
      <c r="E2" s="1"/>
    </row>
    <row r="3" spans="1:7" x14ac:dyDescent="0.15">
      <c r="C3" s="34" t="s">
        <v>450</v>
      </c>
      <c r="E3" s="34">
        <v>2017</v>
      </c>
    </row>
    <row r="9" spans="1:7" x14ac:dyDescent="0.15">
      <c r="B9" t="s">
        <v>618</v>
      </c>
      <c r="E9" s="26">
        <f>'6ter - Total Frais Déplacements'!G33</f>
        <v>0</v>
      </c>
      <c r="F9" t="s">
        <v>521</v>
      </c>
    </row>
    <row r="11" spans="1:7" s="3" customFormat="1" x14ac:dyDescent="0.15">
      <c r="B11" s="23" t="s">
        <v>617</v>
      </c>
      <c r="C11"/>
      <c r="D11"/>
      <c r="E11" s="26">
        <f>'8 - Frais de Transport'!F53</f>
        <v>108.60000000000001</v>
      </c>
      <c r="F11" t="s">
        <v>521</v>
      </c>
    </row>
    <row r="13" spans="1:7" x14ac:dyDescent="0.15">
      <c r="B13" t="s">
        <v>739</v>
      </c>
      <c r="E13" s="26">
        <f>'10 - Frais Vestimentaires'!F37</f>
        <v>0</v>
      </c>
      <c r="F13" t="s">
        <v>521</v>
      </c>
    </row>
    <row r="15" spans="1:7" x14ac:dyDescent="0.15">
      <c r="B15" t="s">
        <v>738</v>
      </c>
      <c r="E15" s="26">
        <f>'11 - Locaux professionnels'!F37</f>
        <v>0</v>
      </c>
      <c r="F15" t="s">
        <v>521</v>
      </c>
    </row>
    <row r="17" spans="2:6" x14ac:dyDescent="0.15">
      <c r="B17" t="s">
        <v>709</v>
      </c>
      <c r="E17" s="26">
        <f>'12 - Frais de stage - doc'!F51</f>
        <v>0</v>
      </c>
      <c r="F17" t="s">
        <v>521</v>
      </c>
    </row>
    <row r="19" spans="2:6" x14ac:dyDescent="0.15">
      <c r="B19" t="s">
        <v>671</v>
      </c>
      <c r="E19" s="26">
        <f>'13 - Matériel Professionnel'!E53</f>
        <v>0</v>
      </c>
      <c r="F19" t="s">
        <v>521</v>
      </c>
    </row>
    <row r="21" spans="2:6" x14ac:dyDescent="0.15">
      <c r="B21" t="s">
        <v>762</v>
      </c>
      <c r="E21" s="26">
        <f>'14 - Frais de Téléphone'!E46</f>
        <v>0</v>
      </c>
      <c r="F21" t="s">
        <v>521</v>
      </c>
    </row>
    <row r="23" spans="2:6" x14ac:dyDescent="0.15">
      <c r="B23" t="s">
        <v>592</v>
      </c>
      <c r="E23" s="26">
        <f>'15 - Cotisation syndicale'!D15</f>
        <v>0</v>
      </c>
      <c r="F23" t="s">
        <v>521</v>
      </c>
    </row>
    <row r="25" spans="2:6" x14ac:dyDescent="0.15">
      <c r="B25" t="s">
        <v>328</v>
      </c>
      <c r="E25" s="26">
        <f>'17 - Frais de Double Résidence'!E51</f>
        <v>0</v>
      </c>
      <c r="F25" t="s">
        <v>521</v>
      </c>
    </row>
    <row r="27" spans="2:6" x14ac:dyDescent="0.15">
      <c r="B27" t="s">
        <v>785</v>
      </c>
      <c r="E27" s="26">
        <f>'18 - Assurance Professionnelle'!D19</f>
        <v>0</v>
      </c>
      <c r="F27" t="s">
        <v>521</v>
      </c>
    </row>
    <row r="29" spans="2:6" x14ac:dyDescent="0.15">
      <c r="B29" t="s">
        <v>593</v>
      </c>
      <c r="E29" s="26">
        <f>'19 - Divers'!F42</f>
        <v>0</v>
      </c>
      <c r="F29" t="s">
        <v>521</v>
      </c>
    </row>
    <row r="34" spans="2:6" x14ac:dyDescent="0.15">
      <c r="B34" s="3" t="s">
        <v>555</v>
      </c>
      <c r="C34" s="3"/>
      <c r="D34" s="3"/>
      <c r="E34" s="24">
        <f>SUM(E8:E29)</f>
        <v>108.60000000000001</v>
      </c>
      <c r="F34" s="3" t="s">
        <v>521</v>
      </c>
    </row>
  </sheetData>
  <hyperlinks>
    <hyperlink ref="A1" r:id="rId1" display="http://www.fraispn.com/paypal.html" xr:uid="{00000000-0004-0000-1600-000000000000}"/>
  </hyperlinks>
  <pageMargins left="0.78740157480314965" right="0.78740157480314965" top="0.78740157480314965" bottom="0.78740157480314965" header="0.51181102362204722" footer="0.51181102362204722"/>
  <pageSetup paperSize="0" orientation="portrait" horizontalDpi="4294967292" verticalDpi="4294967292"/>
  <headerFooter alignWithMargins="0">
    <oddHeader>&amp;L&amp;C&amp;"Helvetica,Gras"&amp;12Annexe &amp;A&amp;R</oddHeader>
    <oddFooter>&amp;CPage &amp;P de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6"/>
  <dimension ref="A1:H48"/>
  <sheetViews>
    <sheetView zoomScaleNormal="100" zoomScaleSheetLayoutView="100" workbookViewId="0">
      <selection activeCell="D26" sqref="D26"/>
    </sheetView>
  </sheetViews>
  <sheetFormatPr baseColWidth="10" defaultRowHeight="12" x14ac:dyDescent="0.15"/>
  <cols>
    <col min="5" max="5" width="12.33203125" customWidth="1"/>
    <col min="6" max="6" width="12" bestFit="1" customWidth="1"/>
  </cols>
  <sheetData>
    <row r="1" spans="1:7" x14ac:dyDescent="0.15">
      <c r="A1" s="168" t="s">
        <v>61</v>
      </c>
      <c r="B1" s="12"/>
      <c r="C1" s="12"/>
      <c r="D1" s="12"/>
      <c r="E1" s="12"/>
      <c r="F1" s="12"/>
      <c r="G1" s="12"/>
    </row>
    <row r="2" spans="1:7" ht="65" customHeight="1" x14ac:dyDescent="0.15">
      <c r="A2" s="181" t="s">
        <v>782</v>
      </c>
      <c r="B2" s="181"/>
      <c r="C2" s="181"/>
      <c r="D2" s="181"/>
      <c r="E2" s="181"/>
      <c r="F2" s="181"/>
      <c r="G2" s="181"/>
    </row>
    <row r="3" spans="1:7" ht="15" customHeight="1" x14ac:dyDescent="0.15">
      <c r="A3" s="3" t="s">
        <v>609</v>
      </c>
      <c r="B3" s="18"/>
      <c r="C3" s="18"/>
      <c r="D3" s="18"/>
      <c r="E3" s="18"/>
      <c r="F3" s="18"/>
      <c r="G3" s="18"/>
    </row>
    <row r="4" spans="1:7" ht="15" customHeight="1" x14ac:dyDescent="0.15">
      <c r="A4" t="s">
        <v>82</v>
      </c>
      <c r="F4" s="121">
        <v>0</v>
      </c>
      <c r="G4" s="3"/>
    </row>
    <row r="5" spans="1:7" ht="15" customHeight="1" x14ac:dyDescent="0.15">
      <c r="F5" s="3"/>
      <c r="G5" s="3"/>
    </row>
    <row r="6" spans="1:7" x14ac:dyDescent="0.15">
      <c r="A6" s="3" t="s">
        <v>404</v>
      </c>
    </row>
    <row r="7" spans="1:7" x14ac:dyDescent="0.15">
      <c r="A7" t="s">
        <v>84</v>
      </c>
      <c r="F7" s="121">
        <v>0</v>
      </c>
      <c r="G7" s="3"/>
    </row>
    <row r="8" spans="1:7" x14ac:dyDescent="0.15">
      <c r="F8" s="3"/>
      <c r="G8" s="3"/>
    </row>
    <row r="9" spans="1:7" x14ac:dyDescent="0.15">
      <c r="A9" s="3" t="s">
        <v>418</v>
      </c>
      <c r="B9" s="3"/>
      <c r="C9" s="3"/>
      <c r="D9" s="3"/>
      <c r="E9" s="3"/>
      <c r="F9" s="3"/>
      <c r="G9" s="2"/>
    </row>
    <row r="10" spans="1:7" x14ac:dyDescent="0.15">
      <c r="A10" s="3"/>
      <c r="B10" s="3"/>
      <c r="C10" s="22" t="s">
        <v>783</v>
      </c>
      <c r="D10" t="s">
        <v>823</v>
      </c>
      <c r="G10" s="2"/>
    </row>
    <row r="11" spans="1:7" x14ac:dyDescent="0.15">
      <c r="B11" t="s">
        <v>672</v>
      </c>
      <c r="C11" s="122">
        <v>0</v>
      </c>
      <c r="G11" s="2"/>
    </row>
    <row r="12" spans="1:7" x14ac:dyDescent="0.15">
      <c r="B12" t="s">
        <v>604</v>
      </c>
      <c r="C12" s="122">
        <v>0</v>
      </c>
      <c r="G12" s="2"/>
    </row>
    <row r="13" spans="1:7" x14ac:dyDescent="0.15">
      <c r="B13" t="s">
        <v>561</v>
      </c>
      <c r="C13" s="122">
        <v>0</v>
      </c>
      <c r="G13" s="2"/>
    </row>
    <row r="14" spans="1:7" x14ac:dyDescent="0.15">
      <c r="B14" t="s">
        <v>590</v>
      </c>
      <c r="C14" s="122">
        <v>0</v>
      </c>
      <c r="G14" s="2"/>
    </row>
    <row r="15" spans="1:7" x14ac:dyDescent="0.15">
      <c r="B15" t="s">
        <v>562</v>
      </c>
      <c r="C15" s="122">
        <v>0</v>
      </c>
      <c r="G15" s="2"/>
    </row>
    <row r="16" spans="1:7" x14ac:dyDescent="0.15">
      <c r="B16" t="s">
        <v>485</v>
      </c>
      <c r="C16" s="122">
        <v>0</v>
      </c>
      <c r="G16" s="2"/>
    </row>
    <row r="17" spans="1:8" s="3" customFormat="1" x14ac:dyDescent="0.15">
      <c r="A17"/>
      <c r="B17" t="s">
        <v>563</v>
      </c>
      <c r="C17" s="122">
        <v>0</v>
      </c>
      <c r="E17"/>
      <c r="F17"/>
      <c r="G17" s="2"/>
    </row>
    <row r="18" spans="1:8" s="3" customFormat="1" x14ac:dyDescent="0.15">
      <c r="A18"/>
      <c r="B18" t="s">
        <v>491</v>
      </c>
      <c r="C18" s="122">
        <v>0</v>
      </c>
      <c r="E18"/>
      <c r="F18"/>
      <c r="G18" s="2"/>
    </row>
    <row r="19" spans="1:8" s="3" customFormat="1" x14ac:dyDescent="0.15">
      <c r="A19"/>
      <c r="B19" t="s">
        <v>564</v>
      </c>
      <c r="C19" s="122">
        <v>0</v>
      </c>
      <c r="E19"/>
      <c r="F19"/>
      <c r="G19" s="2"/>
    </row>
    <row r="20" spans="1:8" x14ac:dyDescent="0.15">
      <c r="B20" t="s">
        <v>703</v>
      </c>
      <c r="C20" s="122">
        <v>0</v>
      </c>
      <c r="G20" s="2"/>
    </row>
    <row r="21" spans="1:8" x14ac:dyDescent="0.15">
      <c r="B21" t="s">
        <v>565</v>
      </c>
      <c r="C21" s="122">
        <v>0</v>
      </c>
      <c r="G21" s="2"/>
      <c r="H21" s="27"/>
    </row>
    <row r="22" spans="1:8" x14ac:dyDescent="0.15">
      <c r="B22" t="s">
        <v>704</v>
      </c>
      <c r="C22" s="122">
        <v>0</v>
      </c>
      <c r="G22" s="2"/>
    </row>
    <row r="23" spans="1:8" s="3" customFormat="1" x14ac:dyDescent="0.15">
      <c r="A23" t="s">
        <v>83</v>
      </c>
      <c r="B23"/>
      <c r="C23"/>
      <c r="D23"/>
      <c r="E23"/>
      <c r="F23" s="117">
        <f>SUM(C11:C22)</f>
        <v>0</v>
      </c>
    </row>
    <row r="24" spans="1:8" s="3" customFormat="1" x14ac:dyDescent="0.15">
      <c r="A24"/>
      <c r="B24"/>
      <c r="C24"/>
      <c r="D24"/>
      <c r="E24"/>
      <c r="F24"/>
      <c r="G24"/>
    </row>
    <row r="25" spans="1:8" s="3" customFormat="1" x14ac:dyDescent="0.15">
      <c r="A25" s="3" t="s">
        <v>490</v>
      </c>
    </row>
    <row r="26" spans="1:8" x14ac:dyDescent="0.15">
      <c r="A26" s="3"/>
      <c r="B26" s="3"/>
      <c r="C26" s="22" t="s">
        <v>181</v>
      </c>
      <c r="D26" s="3" t="s">
        <v>824</v>
      </c>
      <c r="G26" s="3"/>
    </row>
    <row r="27" spans="1:8" x14ac:dyDescent="0.15">
      <c r="B27" t="s">
        <v>672</v>
      </c>
      <c r="C27" s="122">
        <v>0</v>
      </c>
    </row>
    <row r="28" spans="1:8" x14ac:dyDescent="0.15">
      <c r="B28" t="s">
        <v>604</v>
      </c>
      <c r="C28" s="122">
        <v>0</v>
      </c>
    </row>
    <row r="29" spans="1:8" s="3" customFormat="1" x14ac:dyDescent="0.15">
      <c r="A29"/>
      <c r="B29" t="s">
        <v>561</v>
      </c>
      <c r="C29" s="122">
        <v>0</v>
      </c>
      <c r="D29"/>
      <c r="E29"/>
      <c r="F29"/>
      <c r="G29"/>
    </row>
    <row r="30" spans="1:8" x14ac:dyDescent="0.15">
      <c r="B30" t="s">
        <v>590</v>
      </c>
      <c r="C30" s="122">
        <v>0</v>
      </c>
      <c r="D30" s="3"/>
    </row>
    <row r="31" spans="1:8" x14ac:dyDescent="0.15">
      <c r="A31" s="3"/>
      <c r="B31" t="s">
        <v>562</v>
      </c>
      <c r="C31" s="122">
        <v>0</v>
      </c>
      <c r="D31" s="3"/>
    </row>
    <row r="32" spans="1:8" x14ac:dyDescent="0.15">
      <c r="A32" s="3"/>
      <c r="B32" t="s">
        <v>485</v>
      </c>
      <c r="C32" s="122">
        <v>0</v>
      </c>
      <c r="D32" s="22"/>
    </row>
    <row r="33" spans="1:7" x14ac:dyDescent="0.15">
      <c r="B33" t="s">
        <v>563</v>
      </c>
      <c r="C33" s="122">
        <v>0</v>
      </c>
    </row>
    <row r="34" spans="1:7" s="3" customFormat="1" x14ac:dyDescent="0.15">
      <c r="A34"/>
      <c r="B34" t="s">
        <v>491</v>
      </c>
      <c r="C34" s="122">
        <v>0</v>
      </c>
      <c r="D34"/>
      <c r="E34"/>
      <c r="F34"/>
      <c r="G34"/>
    </row>
    <row r="35" spans="1:7" x14ac:dyDescent="0.15">
      <c r="B35" t="s">
        <v>564</v>
      </c>
      <c r="C35" s="122">
        <v>0</v>
      </c>
    </row>
    <row r="36" spans="1:7" x14ac:dyDescent="0.15">
      <c r="B36" t="s">
        <v>703</v>
      </c>
      <c r="C36" s="122">
        <v>0</v>
      </c>
    </row>
    <row r="37" spans="1:7" s="3" customFormat="1" x14ac:dyDescent="0.15">
      <c r="A37"/>
      <c r="B37" t="s">
        <v>565</v>
      </c>
      <c r="C37" s="122">
        <v>0</v>
      </c>
      <c r="D37"/>
      <c r="E37"/>
      <c r="F37"/>
      <c r="G37"/>
    </row>
    <row r="38" spans="1:7" x14ac:dyDescent="0.15">
      <c r="B38" t="s">
        <v>704</v>
      </c>
      <c r="C38" s="122">
        <v>0</v>
      </c>
    </row>
    <row r="39" spans="1:7" x14ac:dyDescent="0.15">
      <c r="A39" t="s">
        <v>85</v>
      </c>
      <c r="F39" s="117">
        <f>SUM(C27:C38)</f>
        <v>0</v>
      </c>
      <c r="G39" s="3"/>
    </row>
    <row r="40" spans="1:7" x14ac:dyDescent="0.15">
      <c r="F40" s="117"/>
      <c r="G40" s="3"/>
    </row>
    <row r="41" spans="1:7" x14ac:dyDescent="0.15">
      <c r="A41" s="3" t="s">
        <v>305</v>
      </c>
      <c r="F41" s="124"/>
      <c r="G41" s="1"/>
    </row>
    <row r="42" spans="1:7" x14ac:dyDescent="0.15">
      <c r="A42" t="s">
        <v>101</v>
      </c>
      <c r="F42" s="121">
        <v>0</v>
      </c>
      <c r="G42" s="3"/>
    </row>
    <row r="43" spans="1:7" x14ac:dyDescent="0.15">
      <c r="F43" s="124"/>
    </row>
    <row r="44" spans="1:7" x14ac:dyDescent="0.15">
      <c r="A44" s="3" t="s">
        <v>761</v>
      </c>
      <c r="B44" s="3"/>
      <c r="C44" s="3"/>
      <c r="D44" s="3"/>
      <c r="E44" s="3"/>
      <c r="F44" s="117">
        <f>F4+F7+F23-F39+F42</f>
        <v>0</v>
      </c>
      <c r="G44" s="3"/>
    </row>
    <row r="45" spans="1:7" x14ac:dyDescent="0.15">
      <c r="A45" s="3"/>
      <c r="B45" s="3"/>
      <c r="C45" s="3"/>
      <c r="D45" s="3"/>
      <c r="E45" s="3"/>
      <c r="F45" s="117"/>
      <c r="G45" s="3"/>
    </row>
    <row r="46" spans="1:7" x14ac:dyDescent="0.15">
      <c r="A46" s="3" t="s">
        <v>803</v>
      </c>
      <c r="F46" s="121">
        <v>0</v>
      </c>
      <c r="G46" s="3"/>
    </row>
    <row r="47" spans="1:7" x14ac:dyDescent="0.15">
      <c r="A47" s="3"/>
      <c r="B47" s="3"/>
      <c r="C47" s="3"/>
      <c r="D47" s="3"/>
      <c r="E47" s="3"/>
      <c r="F47" s="117"/>
      <c r="G47" s="3"/>
    </row>
    <row r="48" spans="1:7" x14ac:dyDescent="0.15">
      <c r="A48" s="3" t="s">
        <v>492</v>
      </c>
      <c r="B48" s="3"/>
      <c r="C48" s="3"/>
      <c r="D48" s="3"/>
      <c r="E48" s="3"/>
      <c r="F48" s="117">
        <f>F44+F46</f>
        <v>0</v>
      </c>
      <c r="G48" s="3"/>
    </row>
  </sheetData>
  <mergeCells count="1">
    <mergeCell ref="A2:G2"/>
  </mergeCells>
  <phoneticPr fontId="10"/>
  <hyperlinks>
    <hyperlink ref="A1" r:id="rId1" display="http://www.fraispn.com/paypal.html" xr:uid="{00000000-0004-0000-0200-000000000000}"/>
  </hyperlinks>
  <printOptions horizontalCentered="1" verticalCentered="1"/>
  <pageMargins left="0.78740157480314965" right="0.78740157480314965" top="0.78740157480314965" bottom="0.78740157480314965" header="0.39370078740157483" footer="0.39370078740157483"/>
  <pageSetup paperSize="9" orientation="portrait" horizontalDpi="4294967292" verticalDpi="4294967292"/>
  <headerFooter alignWithMargins="0">
    <oddHeader>&amp;C&amp;"Helvetica,Gras"&amp;12Annexe &amp;A</oddHeader>
    <oddFooter>&amp;L&amp;C&amp;R&amp;P/&amp;N</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17"/>
  <dimension ref="A1:N5"/>
  <sheetViews>
    <sheetView topLeftCell="B1" zoomScaleNormal="100" zoomScaleSheetLayoutView="100" workbookViewId="0">
      <selection activeCell="H28" sqref="H28"/>
    </sheetView>
  </sheetViews>
  <sheetFormatPr baseColWidth="10" defaultRowHeight="12" x14ac:dyDescent="0.15"/>
  <sheetData>
    <row r="1" spans="1:14" ht="16" x14ac:dyDescent="0.2">
      <c r="A1" s="168" t="s">
        <v>61</v>
      </c>
      <c r="B1" s="12"/>
      <c r="C1" s="12"/>
      <c r="D1" s="12"/>
      <c r="E1" s="12"/>
      <c r="F1" s="12"/>
      <c r="G1" s="12"/>
      <c r="H1" s="11"/>
      <c r="I1" s="12"/>
      <c r="J1" s="12"/>
      <c r="K1" s="12"/>
      <c r="L1" s="12"/>
      <c r="M1" s="12"/>
      <c r="N1" s="12"/>
    </row>
    <row r="3" spans="1:14" x14ac:dyDescent="0.15">
      <c r="A3" s="182" t="s">
        <v>499</v>
      </c>
      <c r="B3" s="182"/>
      <c r="C3" s="182"/>
      <c r="D3" s="182"/>
      <c r="E3" s="182"/>
      <c r="F3" s="182"/>
      <c r="G3" s="182"/>
    </row>
    <row r="4" spans="1:14" x14ac:dyDescent="0.15">
      <c r="H4" s="182" t="s">
        <v>679</v>
      </c>
      <c r="I4" s="182"/>
      <c r="J4" s="182"/>
      <c r="K4" s="182"/>
      <c r="L4" s="182"/>
      <c r="M4" s="182"/>
      <c r="N4" s="182"/>
    </row>
    <row r="5" spans="1:14" x14ac:dyDescent="0.15">
      <c r="A5" s="182"/>
      <c r="B5" s="182"/>
      <c r="C5" s="182"/>
      <c r="D5" s="182"/>
      <c r="E5" s="182"/>
      <c r="F5" s="182"/>
      <c r="G5" s="182"/>
    </row>
  </sheetData>
  <mergeCells count="3">
    <mergeCell ref="A3:G3"/>
    <mergeCell ref="A5:G5"/>
    <mergeCell ref="H4:N4"/>
  </mergeCells>
  <phoneticPr fontId="10" type="noConversion"/>
  <hyperlinks>
    <hyperlink ref="A1" r:id="rId1" display="http://www.fraispn.com/paypal.html" xr:uid="{00000000-0004-0000-0300-000000000000}"/>
  </hyperlinks>
  <pageMargins left="0.78740157480314965" right="0.78740157480314965" top="0.98425196850393704" bottom="0.98425196850393704" header="0.51181102362204722" footer="0.51181102362204722"/>
  <pageSetup paperSize="9" orientation="portrait" horizontalDpi="4294967292" verticalDpi="4294967292"/>
  <headerFooter alignWithMargins="0">
    <oddHeader>&amp;L&amp;C&amp;"Helvetica,Gras"&amp;12Annexe &amp;A&amp;R</oddHeader>
    <oddFooter>&amp;L&amp;C&amp;R&amp;P/&amp;N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18"/>
  <dimension ref="A1:G4"/>
  <sheetViews>
    <sheetView zoomScaleNormal="100" zoomScaleSheetLayoutView="100" workbookViewId="0"/>
  </sheetViews>
  <sheetFormatPr baseColWidth="10" defaultRowHeight="12" x14ac:dyDescent="0.15"/>
  <sheetData>
    <row r="1" spans="1:7" x14ac:dyDescent="0.15">
      <c r="A1" s="168" t="s">
        <v>61</v>
      </c>
    </row>
    <row r="4" spans="1:7" x14ac:dyDescent="0.15">
      <c r="A4" s="182" t="s">
        <v>277</v>
      </c>
      <c r="B4" s="182"/>
      <c r="C4" s="182"/>
      <c r="D4" s="182"/>
      <c r="E4" s="182"/>
      <c r="F4" s="182"/>
      <c r="G4" s="182"/>
    </row>
  </sheetData>
  <mergeCells count="1">
    <mergeCell ref="A4:G4"/>
  </mergeCells>
  <hyperlinks>
    <hyperlink ref="A1" r:id="rId1" display="http://www.fraispn.com/paypal.html" xr:uid="{00000000-0004-0000-0400-000000000000}"/>
  </hyperlinks>
  <pageMargins left="0.78740157480314965" right="0.78740157480314965" top="0.98425196850393704" bottom="0.98425196850393704" header="0.51181102362204722" footer="0.51181102362204722"/>
  <pageSetup paperSize="0" orientation="portrait" horizontalDpi="4294967292" verticalDpi="4294967292"/>
  <headerFooter alignWithMargins="0">
    <oddHeader>&amp;L&amp;C&amp;"Helvetica,Gras"&amp;12Annexe &amp;A&amp;R</oddHeader>
    <oddFooter>&amp;L&amp;C&amp;R&amp;"Helvetica,Normal"&amp;P/&amp;N</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3"/>
  <dimension ref="A1:CM209"/>
  <sheetViews>
    <sheetView showZeros="0" topLeftCell="L1" zoomScaleNormal="100" zoomScaleSheetLayoutView="100" workbookViewId="0">
      <selection activeCell="CH209" sqref="CH209"/>
    </sheetView>
  </sheetViews>
  <sheetFormatPr baseColWidth="10" defaultRowHeight="12" x14ac:dyDescent="0.15"/>
  <cols>
    <col min="1" max="1" width="12.5" customWidth="1"/>
    <col min="2" max="2" width="11.83203125" customWidth="1"/>
    <col min="3" max="3" width="2.83203125" customWidth="1"/>
    <col min="4" max="4" width="10.83203125" style="4"/>
    <col min="6" max="6" width="12" customWidth="1"/>
    <col min="8" max="8" width="12.5" customWidth="1"/>
    <col min="9" max="9" width="11.83203125" customWidth="1"/>
    <col min="10" max="10" width="2.83203125" customWidth="1"/>
    <col min="11" max="11" width="10.83203125" style="4"/>
    <col min="13" max="13" width="12" customWidth="1"/>
    <col min="15" max="15" width="12.5" customWidth="1"/>
    <col min="16" max="16" width="11.83203125" customWidth="1"/>
    <col min="17" max="17" width="2.83203125" customWidth="1"/>
    <col min="18" max="18" width="10.83203125" style="4"/>
    <col min="20" max="20" width="12" customWidth="1"/>
    <col min="22" max="22" width="12.5" customWidth="1"/>
    <col min="23" max="23" width="11.83203125" customWidth="1"/>
    <col min="24" max="24" width="2.83203125" customWidth="1"/>
    <col min="25" max="25" width="10.83203125" style="4"/>
    <col min="27" max="27" width="12" customWidth="1"/>
    <col min="29" max="29" width="12.5" customWidth="1"/>
    <col min="30" max="30" width="11.83203125" customWidth="1"/>
    <col min="31" max="31" width="2.83203125" customWidth="1"/>
    <col min="32" max="32" width="10.83203125" style="4"/>
    <col min="34" max="34" width="12" customWidth="1"/>
    <col min="36" max="36" width="12.5" customWidth="1"/>
    <col min="37" max="37" width="11.83203125" customWidth="1"/>
    <col min="38" max="38" width="2.83203125" customWidth="1"/>
    <col min="39" max="39" width="10.83203125" style="4"/>
    <col min="41" max="41" width="12" customWidth="1"/>
    <col min="43" max="43" width="12.5" customWidth="1"/>
    <col min="44" max="44" width="11.83203125" customWidth="1"/>
    <col min="45" max="45" width="2.83203125" customWidth="1"/>
    <col min="46" max="46" width="10.83203125" style="4"/>
    <col min="48" max="48" width="12" customWidth="1"/>
    <col min="50" max="50" width="12.5" customWidth="1"/>
    <col min="51" max="51" width="11.83203125" customWidth="1"/>
    <col min="52" max="52" width="2.83203125" customWidth="1"/>
    <col min="53" max="53" width="10.83203125" style="4"/>
    <col min="55" max="55" width="12" customWidth="1"/>
    <col min="57" max="57" width="12.5" customWidth="1"/>
    <col min="58" max="58" width="11.83203125" customWidth="1"/>
    <col min="59" max="59" width="2.83203125" customWidth="1"/>
    <col min="60" max="60" width="10.83203125" style="4"/>
    <col min="62" max="62" width="12" customWidth="1"/>
    <col min="64" max="64" width="12.5" customWidth="1"/>
    <col min="65" max="65" width="11.83203125" customWidth="1"/>
    <col min="66" max="66" width="2.83203125" customWidth="1"/>
    <col min="67" max="67" width="10.83203125" style="4"/>
    <col min="69" max="69" width="12" customWidth="1"/>
    <col min="71" max="71" width="12.5" customWidth="1"/>
    <col min="72" max="72" width="11.83203125" customWidth="1"/>
    <col min="73" max="73" width="2.83203125" customWidth="1"/>
    <col min="74" max="74" width="10.83203125" style="4"/>
    <col min="76" max="76" width="12" customWidth="1"/>
    <col min="78" max="78" width="12.5" customWidth="1"/>
    <col min="79" max="79" width="11.83203125" customWidth="1"/>
    <col min="80" max="80" width="2.83203125" customWidth="1"/>
    <col min="81" max="81" width="10.83203125" style="4"/>
    <col min="83" max="83" width="12" customWidth="1"/>
    <col min="86" max="86" width="16.6640625" customWidth="1"/>
  </cols>
  <sheetData>
    <row r="1" spans="1:91" s="101" customFormat="1" x14ac:dyDescent="0.15">
      <c r="A1" s="168" t="s">
        <v>61</v>
      </c>
      <c r="B1" s="99"/>
      <c r="C1" s="99"/>
      <c r="D1" s="100"/>
      <c r="E1" s="99"/>
      <c r="F1" s="102">
        <f>F12+F22+F32+F42+F52+F64+F74+F84+F94+F104</f>
        <v>0</v>
      </c>
      <c r="G1" s="99"/>
      <c r="H1" s="99"/>
      <c r="I1" s="99"/>
      <c r="J1" s="99"/>
      <c r="K1" s="100"/>
      <c r="L1" s="99"/>
      <c r="M1" s="102">
        <f>M12+M22+M32+M42+M52+M64+M74+M84+M94+M104</f>
        <v>0</v>
      </c>
      <c r="N1" s="99"/>
      <c r="O1" s="99"/>
      <c r="P1" s="99"/>
      <c r="Q1" s="99"/>
      <c r="R1" s="100"/>
      <c r="S1" s="99"/>
      <c r="T1" s="102">
        <f>T12+T22+T32+T42+T52+T64+T74+T84+T94+T104</f>
        <v>0</v>
      </c>
      <c r="U1" s="99"/>
      <c r="V1" s="99"/>
      <c r="W1" s="99"/>
      <c r="X1" s="99"/>
      <c r="Y1" s="100"/>
      <c r="Z1" s="99"/>
      <c r="AA1" s="102">
        <f>AA12+AA22+AA32+AA42+AA52+AA64+AA74+AA84+AA94+AA104</f>
        <v>0</v>
      </c>
      <c r="AB1" s="99"/>
      <c r="AC1" s="99"/>
      <c r="AD1" s="99"/>
      <c r="AE1" s="99"/>
      <c r="AF1" s="100"/>
      <c r="AG1" s="99"/>
      <c r="AH1" s="102">
        <f>AH12+AH22+AH32+AH42+AH52+AH64+AH74+AH84+AH94+AH104</f>
        <v>0</v>
      </c>
      <c r="AI1" s="99"/>
      <c r="AJ1" s="99"/>
      <c r="AK1" s="99"/>
      <c r="AL1" s="99"/>
      <c r="AM1" s="100"/>
      <c r="AN1" s="99"/>
      <c r="AO1" s="102">
        <f>AO12+AO22+AO32+AO42+AO52+AO64+AO74+AO84+AO94+AO104</f>
        <v>0</v>
      </c>
      <c r="AP1" s="99"/>
      <c r="AQ1" s="99"/>
      <c r="AR1" s="99"/>
      <c r="AS1" s="99"/>
      <c r="AT1" s="100"/>
      <c r="AU1" s="99"/>
      <c r="AV1" s="102">
        <f>AV12+AV22+AV32+AV42+AV52+AV64+AV74+AV84+AV94+AV104</f>
        <v>0</v>
      </c>
      <c r="AW1" s="99"/>
      <c r="AX1" s="99"/>
      <c r="AY1" s="99"/>
      <c r="AZ1" s="99"/>
      <c r="BA1" s="100"/>
      <c r="BB1" s="99"/>
      <c r="BC1" s="102">
        <f>BC12+BC22+BC32+BC42+BC52+BC64+BC74+BC84+BC94+BC104</f>
        <v>0</v>
      </c>
      <c r="BD1" s="99"/>
      <c r="BE1" s="99"/>
      <c r="BF1" s="99"/>
      <c r="BG1" s="99"/>
      <c r="BH1" s="100"/>
      <c r="BI1" s="99"/>
      <c r="BJ1" s="102">
        <f>BJ12+BJ22+BJ32+BJ42+BJ52+BJ64+BJ74+BJ84+BJ94+BJ104</f>
        <v>0</v>
      </c>
      <c r="BK1" s="99"/>
      <c r="BL1" s="99"/>
      <c r="BM1" s="99"/>
      <c r="BN1" s="99"/>
      <c r="BO1" s="100"/>
      <c r="BP1" s="99"/>
      <c r="BQ1" s="102">
        <f>BQ12+BQ22+BQ32+BQ42+BQ52+BQ64+BQ74+BQ84+BQ94+BQ104</f>
        <v>0</v>
      </c>
      <c r="BR1" s="99"/>
      <c r="BS1" s="99"/>
      <c r="BT1" s="99"/>
      <c r="BU1" s="99"/>
      <c r="BV1" s="100"/>
      <c r="BW1" s="99"/>
      <c r="BX1" s="102">
        <f>BX12+BX22+BX32+BX42+BX52+BX64+BX74+BX84+BX94+BX104</f>
        <v>0</v>
      </c>
      <c r="BY1" s="99"/>
      <c r="BZ1" s="99"/>
      <c r="CA1" s="99"/>
      <c r="CB1" s="99"/>
      <c r="CC1" s="100"/>
      <c r="CD1" s="99"/>
      <c r="CE1" s="102">
        <f>CE12+CE22+CE32+CE42+CE52+CE64+CE74+CE84+CE94+CE104</f>
        <v>0</v>
      </c>
      <c r="CF1" s="99"/>
      <c r="CH1" s="176" t="s">
        <v>413</v>
      </c>
    </row>
    <row r="2" spans="1:91" x14ac:dyDescent="0.15">
      <c r="A2" s="108">
        <f>SUM(A7:A47)+SUM(A59:A99)</f>
        <v>0</v>
      </c>
      <c r="B2" s="14"/>
      <c r="C2" s="14"/>
      <c r="D2" s="30"/>
      <c r="E2" s="30"/>
      <c r="F2" s="25"/>
      <c r="G2" s="14"/>
      <c r="H2" s="108">
        <f>SUM(H7:H47)+SUM(H59:H99)</f>
        <v>0</v>
      </c>
      <c r="I2" s="14"/>
      <c r="J2" s="14"/>
      <c r="K2" s="30"/>
      <c r="L2" s="30"/>
      <c r="M2" s="25"/>
      <c r="N2" s="14"/>
      <c r="O2" s="108">
        <f>SUM(O7:O47)+SUM(O59:O99)</f>
        <v>0</v>
      </c>
      <c r="P2" s="14"/>
      <c r="Q2" s="14"/>
      <c r="R2" s="30"/>
      <c r="S2" s="30"/>
      <c r="T2" s="25"/>
      <c r="U2" s="14"/>
      <c r="V2" s="108">
        <f>SUM(V7:V47)+SUM(V59:V99)</f>
        <v>0</v>
      </c>
      <c r="W2" s="14"/>
      <c r="X2" s="14"/>
      <c r="Y2" s="30"/>
      <c r="Z2" s="30"/>
      <c r="AA2" s="25"/>
      <c r="AB2" s="14"/>
      <c r="AC2" s="108">
        <f>SUM(AC7:AC47)+SUM(AC59:AC99)</f>
        <v>0</v>
      </c>
      <c r="AD2" s="14"/>
      <c r="AE2" s="14"/>
      <c r="AF2" s="30"/>
      <c r="AG2" s="30"/>
      <c r="AH2" s="25"/>
      <c r="AI2" s="14"/>
      <c r="AJ2" s="108">
        <f>SUM(AJ7:AJ47)+SUM(AJ59:AJ99)</f>
        <v>0</v>
      </c>
      <c r="AK2" s="14"/>
      <c r="AL2" s="14"/>
      <c r="AM2" s="30"/>
      <c r="AN2" s="30"/>
      <c r="AO2" s="25"/>
      <c r="AP2" s="14"/>
      <c r="AQ2" s="108">
        <f>SUM(AQ7:AQ47)+SUM(AQ59:AQ99)</f>
        <v>0</v>
      </c>
      <c r="AR2" s="14"/>
      <c r="AS2" s="14"/>
      <c r="AT2" s="30"/>
      <c r="AU2" s="30"/>
      <c r="AV2" s="25"/>
      <c r="AW2" s="14"/>
      <c r="AX2" s="108">
        <f>SUM(AX7:AX47)+SUM(AX59:AX99)</f>
        <v>0</v>
      </c>
      <c r="AY2" s="14"/>
      <c r="AZ2" s="14"/>
      <c r="BA2" s="30"/>
      <c r="BB2" s="30"/>
      <c r="BC2" s="25"/>
      <c r="BD2" s="14"/>
      <c r="BE2" s="108">
        <f>SUM(BE7:BE47)+SUM(BE59:BE99)</f>
        <v>0</v>
      </c>
      <c r="BF2" s="14"/>
      <c r="BG2" s="14"/>
      <c r="BH2" s="30"/>
      <c r="BI2" s="30"/>
      <c r="BJ2" s="25"/>
      <c r="BK2" s="14"/>
      <c r="BL2" s="108">
        <f>SUM(BL7:BL47)+SUM(BL59:BL99)</f>
        <v>0</v>
      </c>
      <c r="BM2" s="14"/>
      <c r="BN2" s="14"/>
      <c r="BO2" s="30"/>
      <c r="BP2" s="30"/>
      <c r="BQ2" s="25"/>
      <c r="BR2" s="14"/>
      <c r="BS2" s="108">
        <f>SUM(BS7:BS47)+SUM(BS59:BS99)</f>
        <v>0</v>
      </c>
      <c r="BT2" s="14"/>
      <c r="BU2" s="14"/>
      <c r="BV2" s="30"/>
      <c r="BW2" s="30"/>
      <c r="BX2" s="25"/>
      <c r="BY2" s="14"/>
      <c r="BZ2" s="108">
        <f>SUM(BZ7:BZ47)+SUM(BZ59:BZ99)</f>
        <v>0</v>
      </c>
      <c r="CA2" s="14"/>
      <c r="CB2" s="14"/>
      <c r="CC2" s="30"/>
      <c r="CD2" s="30"/>
      <c r="CE2" s="25"/>
      <c r="CF2" s="14"/>
      <c r="CH2" s="176" t="s">
        <v>540</v>
      </c>
    </row>
    <row r="3" spans="1:91" x14ac:dyDescent="0.15">
      <c r="A3" s="183" t="s">
        <v>672</v>
      </c>
      <c r="B3" s="183"/>
      <c r="C3" s="183"/>
      <c r="D3" s="183"/>
      <c r="E3" s="183"/>
      <c r="F3" s="183"/>
      <c r="G3" s="183"/>
      <c r="H3" s="183" t="s">
        <v>604</v>
      </c>
      <c r="I3" s="183"/>
      <c r="J3" s="183"/>
      <c r="K3" s="183"/>
      <c r="L3" s="183"/>
      <c r="M3" s="183"/>
      <c r="N3" s="183"/>
      <c r="O3" s="183" t="s">
        <v>561</v>
      </c>
      <c r="P3" s="183"/>
      <c r="Q3" s="183"/>
      <c r="R3" s="183"/>
      <c r="S3" s="183"/>
      <c r="T3" s="183"/>
      <c r="U3" s="183"/>
      <c r="V3" s="183" t="s">
        <v>590</v>
      </c>
      <c r="W3" s="183"/>
      <c r="X3" s="183"/>
      <c r="Y3" s="183"/>
      <c r="Z3" s="183"/>
      <c r="AA3" s="183"/>
      <c r="AB3" s="183"/>
      <c r="AC3" s="183" t="s">
        <v>562</v>
      </c>
      <c r="AD3" s="183"/>
      <c r="AE3" s="183"/>
      <c r="AF3" s="183"/>
      <c r="AG3" s="183"/>
      <c r="AH3" s="183"/>
      <c r="AI3" s="183"/>
      <c r="AJ3" s="183" t="s">
        <v>485</v>
      </c>
      <c r="AK3" s="183"/>
      <c r="AL3" s="183"/>
      <c r="AM3" s="183"/>
      <c r="AN3" s="183"/>
      <c r="AO3" s="183"/>
      <c r="AP3" s="183"/>
      <c r="AQ3" s="183" t="s">
        <v>563</v>
      </c>
      <c r="AR3" s="183"/>
      <c r="AS3" s="183"/>
      <c r="AT3" s="183"/>
      <c r="AU3" s="183"/>
      <c r="AV3" s="183"/>
      <c r="AW3" s="183"/>
      <c r="AX3" s="183" t="s">
        <v>644</v>
      </c>
      <c r="AY3" s="183"/>
      <c r="AZ3" s="183"/>
      <c r="BA3" s="183"/>
      <c r="BB3" s="183"/>
      <c r="BC3" s="183"/>
      <c r="BD3" s="183"/>
      <c r="BE3" s="183" t="s">
        <v>564</v>
      </c>
      <c r="BF3" s="183"/>
      <c r="BG3" s="183"/>
      <c r="BH3" s="183"/>
      <c r="BI3" s="183"/>
      <c r="BJ3" s="183"/>
      <c r="BK3" s="183"/>
      <c r="BL3" s="183" t="s">
        <v>703</v>
      </c>
      <c r="BM3" s="183"/>
      <c r="BN3" s="183"/>
      <c r="BO3" s="183"/>
      <c r="BP3" s="183"/>
      <c r="BQ3" s="183"/>
      <c r="BR3" s="183"/>
      <c r="BS3" s="183" t="s">
        <v>565</v>
      </c>
      <c r="BT3" s="183"/>
      <c r="BU3" s="183"/>
      <c r="BV3" s="183"/>
      <c r="BW3" s="183"/>
      <c r="BX3" s="183"/>
      <c r="BY3" s="183"/>
      <c r="BZ3" s="183" t="s">
        <v>704</v>
      </c>
      <c r="CA3" s="183"/>
      <c r="CB3" s="183"/>
      <c r="CC3" s="183"/>
      <c r="CD3" s="183"/>
      <c r="CE3" s="183"/>
      <c r="CF3" s="183"/>
      <c r="CH3" s="177" t="s">
        <v>414</v>
      </c>
    </row>
    <row r="4" spans="1:91" s="109" customFormat="1" x14ac:dyDescent="0.15">
      <c r="A4" s="108"/>
      <c r="B4" s="108"/>
      <c r="C4" s="112">
        <f>SUM(C11:C51,C63:C103)</f>
        <v>0</v>
      </c>
      <c r="D4" s="112"/>
      <c r="E4" s="112"/>
      <c r="F4" s="113"/>
      <c r="G4" s="108"/>
      <c r="H4" s="108"/>
      <c r="I4" s="108"/>
      <c r="J4" s="112">
        <f>SUM(J11:J51,J63:J103)</f>
        <v>0</v>
      </c>
      <c r="K4" s="112"/>
      <c r="L4" s="112"/>
      <c r="M4" s="113"/>
      <c r="N4" s="108"/>
      <c r="O4" s="108"/>
      <c r="P4" s="108"/>
      <c r="Q4" s="112">
        <f>SUM(Q11:Q51,Q63:Q103)</f>
        <v>0</v>
      </c>
      <c r="R4" s="112"/>
      <c r="S4" s="112"/>
      <c r="T4" s="113"/>
      <c r="U4" s="108"/>
      <c r="V4" s="108"/>
      <c r="W4" s="108"/>
      <c r="X4" s="112">
        <f>SUM(X11:X51,X63:X103)</f>
        <v>0</v>
      </c>
      <c r="Y4" s="112"/>
      <c r="Z4" s="112"/>
      <c r="AA4" s="113"/>
      <c r="AB4" s="108"/>
      <c r="AC4" s="108"/>
      <c r="AD4" s="108"/>
      <c r="AE4" s="112">
        <f>SUM(AE11:AE51,AE63:AE103)</f>
        <v>0</v>
      </c>
      <c r="AF4" s="112"/>
      <c r="AG4" s="112"/>
      <c r="AH4" s="113"/>
      <c r="AI4" s="108"/>
      <c r="AJ4" s="108"/>
      <c r="AK4" s="108"/>
      <c r="AL4" s="112">
        <f>SUM(AL11:AL51,AL63:AL103)</f>
        <v>0</v>
      </c>
      <c r="AM4" s="112"/>
      <c r="AN4" s="112"/>
      <c r="AO4" s="113"/>
      <c r="AP4" s="108"/>
      <c r="AQ4" s="108"/>
      <c r="AR4" s="108"/>
      <c r="AS4" s="112">
        <f>SUM(AS11:AS51,AS63:AS103)</f>
        <v>0</v>
      </c>
      <c r="AT4" s="112"/>
      <c r="AU4" s="112"/>
      <c r="AV4" s="113"/>
      <c r="AW4" s="108"/>
      <c r="AX4" s="108"/>
      <c r="AY4" s="108"/>
      <c r="AZ4" s="112">
        <f>SUM(AZ11:AZ51,AZ63:AZ103)</f>
        <v>0</v>
      </c>
      <c r="BA4" s="112"/>
      <c r="BB4" s="112"/>
      <c r="BC4" s="113"/>
      <c r="BD4" s="108"/>
      <c r="BE4" s="108"/>
      <c r="BF4" s="108"/>
      <c r="BG4" s="112">
        <f>SUM(BG11:BG51,BG63:BG103)</f>
        <v>0</v>
      </c>
      <c r="BH4" s="112"/>
      <c r="BI4" s="112"/>
      <c r="BJ4" s="113"/>
      <c r="BK4" s="108"/>
      <c r="BL4" s="108"/>
      <c r="BM4" s="108"/>
      <c r="BN4" s="112">
        <f>SUM(BN11:BN51,BN63:BN103)</f>
        <v>0</v>
      </c>
      <c r="BO4" s="112"/>
      <c r="BP4" s="112"/>
      <c r="BQ4" s="113"/>
      <c r="BR4" s="108"/>
      <c r="BS4" s="108"/>
      <c r="BT4" s="108"/>
      <c r="BU4" s="112">
        <f>SUM(BU11:BU51,BU63:BU103)</f>
        <v>0</v>
      </c>
      <c r="BV4" s="112"/>
      <c r="BW4" s="112"/>
      <c r="BX4" s="113"/>
      <c r="BY4" s="108"/>
      <c r="BZ4" s="108"/>
      <c r="CA4" s="108"/>
      <c r="CB4" s="112">
        <f>SUM(CB11:CB51,CB63:CB103)</f>
        <v>0</v>
      </c>
      <c r="CC4" s="112"/>
      <c r="CD4" s="112"/>
      <c r="CE4" s="113"/>
      <c r="CF4" s="108"/>
      <c r="CH4" s="177" t="s">
        <v>415</v>
      </c>
    </row>
    <row r="5" spans="1:91" x14ac:dyDescent="0.15">
      <c r="A5" s="41" t="s">
        <v>525</v>
      </c>
      <c r="B5" s="89"/>
      <c r="C5" s="13"/>
      <c r="D5" s="42"/>
      <c r="E5" s="42"/>
      <c r="F5" s="43"/>
      <c r="G5" s="44"/>
      <c r="H5" s="41" t="s">
        <v>525</v>
      </c>
      <c r="I5" s="50"/>
      <c r="J5" s="13"/>
      <c r="K5" s="42"/>
      <c r="L5" s="42"/>
      <c r="M5" s="43"/>
      <c r="N5" s="44"/>
      <c r="O5" s="41" t="s">
        <v>525</v>
      </c>
      <c r="P5" s="89"/>
      <c r="Q5" s="13"/>
      <c r="R5" s="42"/>
      <c r="S5" s="42"/>
      <c r="T5" s="43"/>
      <c r="U5" s="44"/>
      <c r="V5" s="41" t="s">
        <v>525</v>
      </c>
      <c r="W5" s="50"/>
      <c r="X5" s="13"/>
      <c r="Y5" s="42"/>
      <c r="Z5" s="42"/>
      <c r="AA5" s="43"/>
      <c r="AB5" s="44"/>
      <c r="AC5" s="41" t="s">
        <v>525</v>
      </c>
      <c r="AD5" s="50"/>
      <c r="AE5" s="13"/>
      <c r="AF5" s="42"/>
      <c r="AG5" s="42"/>
      <c r="AH5" s="43"/>
      <c r="AI5" s="44"/>
      <c r="AJ5" s="41" t="s">
        <v>525</v>
      </c>
      <c r="AK5" s="50"/>
      <c r="AL5" s="13"/>
      <c r="AM5" s="42"/>
      <c r="AN5" s="42"/>
      <c r="AO5" s="43"/>
      <c r="AP5" s="44"/>
      <c r="AQ5" s="41" t="s">
        <v>525</v>
      </c>
      <c r="AR5" s="50"/>
      <c r="AS5" s="13"/>
      <c r="AT5" s="42"/>
      <c r="AU5" s="42"/>
      <c r="AV5" s="43"/>
      <c r="AW5" s="44"/>
      <c r="AX5" s="41" t="s">
        <v>525</v>
      </c>
      <c r="AY5" s="89"/>
      <c r="AZ5" s="13"/>
      <c r="BA5" s="42"/>
      <c r="BB5" s="42"/>
      <c r="BC5" s="43"/>
      <c r="BD5" s="44"/>
      <c r="BE5" s="41" t="s">
        <v>525</v>
      </c>
      <c r="BF5" s="50"/>
      <c r="BG5" s="13"/>
      <c r="BH5" s="42"/>
      <c r="BI5" s="42"/>
      <c r="BJ5" s="43"/>
      <c r="BK5" s="44"/>
      <c r="BL5" s="41" t="s">
        <v>525</v>
      </c>
      <c r="BM5" s="50"/>
      <c r="BN5" s="13"/>
      <c r="BO5" s="42"/>
      <c r="BP5" s="42"/>
      <c r="BQ5" s="43"/>
      <c r="BR5" s="44"/>
      <c r="BS5" s="41" t="s">
        <v>525</v>
      </c>
      <c r="BT5" s="50"/>
      <c r="BU5" s="13"/>
      <c r="BV5" s="42"/>
      <c r="BW5" s="42"/>
      <c r="BX5" s="43"/>
      <c r="BY5" s="44"/>
      <c r="BZ5" s="41" t="s">
        <v>525</v>
      </c>
      <c r="CA5" s="50"/>
      <c r="CB5" s="13"/>
      <c r="CC5" s="42"/>
      <c r="CD5" s="42"/>
      <c r="CE5" s="43"/>
      <c r="CF5" s="44"/>
      <c r="CH5" s="177" t="s">
        <v>538</v>
      </c>
    </row>
    <row r="6" spans="1:91" x14ac:dyDescent="0.15">
      <c r="A6" s="45" t="s">
        <v>654</v>
      </c>
      <c r="B6" s="143" t="str">
        <f>IF(B5="","",IF(AND(OR(D7="e",D7=""),OR(D8="",D8="e"),OR(D9="",D9="e"),OR(D10="",D10="e")),"E","Hors Zone Euro"))</f>
        <v/>
      </c>
      <c r="C6" s="14"/>
      <c r="D6" s="30">
        <f>IF(B5="",0,C11-1)</f>
        <v>0</v>
      </c>
      <c r="E6" s="36" t="s">
        <v>656</v>
      </c>
      <c r="F6" s="25"/>
      <c r="G6" s="46"/>
      <c r="H6" s="45" t="s">
        <v>654</v>
      </c>
      <c r="I6" s="143" t="str">
        <f>IF(I5="","",IF(AND(OR(K7="e",K7=""),OR(K8="",K8="e"),OR(K9="",K9="e"),OR(K10="",K10="e")),"E","Hors Zone Euro"))</f>
        <v/>
      </c>
      <c r="J6" s="14"/>
      <c r="K6" s="30">
        <f>IF(I5="",0,J11-1)</f>
        <v>0</v>
      </c>
      <c r="L6" s="36" t="s">
        <v>656</v>
      </c>
      <c r="M6" s="25"/>
      <c r="N6" s="46"/>
      <c r="O6" s="45" t="s">
        <v>654</v>
      </c>
      <c r="P6" s="143" t="str">
        <f>IF(P5="","",IF(AND(OR(R7="e",R7=""),OR(R8="",R8="e"),OR(R9="",R9="e"),OR(R10="",R10="e")),"E","Hors Zone Euro"))</f>
        <v/>
      </c>
      <c r="Q6" s="14"/>
      <c r="R6" s="30">
        <f>IF(P5="",0,Q11-1)</f>
        <v>0</v>
      </c>
      <c r="S6" s="36" t="s">
        <v>656</v>
      </c>
      <c r="T6" s="25"/>
      <c r="U6" s="46"/>
      <c r="V6" s="45" t="s">
        <v>654</v>
      </c>
      <c r="W6" s="143" t="str">
        <f>IF(W5="","",IF(AND(OR(Y7="e",Y7=""),OR(Y8="",Y8="e"),OR(Y9="",Y9="e"),OR(Y10="",Y10="e")),"E","Hors Zone Euro"))</f>
        <v/>
      </c>
      <c r="X6" s="14"/>
      <c r="Y6" s="30">
        <f>IF(W5="",0,X11-1)</f>
        <v>0</v>
      </c>
      <c r="Z6" s="36" t="s">
        <v>656</v>
      </c>
      <c r="AA6" s="25"/>
      <c r="AB6" s="46"/>
      <c r="AC6" s="45" t="s">
        <v>654</v>
      </c>
      <c r="AD6" s="143" t="str">
        <f>IF(AD5="","",IF(AND(OR(AF7="e",AF7=""),OR(AF8="",AF8="e"),OR(AF9="",AF9="e"),OR(AF10="",AF10="e")),"E","Hors Zone Euro"))</f>
        <v/>
      </c>
      <c r="AE6" s="14"/>
      <c r="AF6" s="30">
        <f>IF(AD5="",0,AE11-1)</f>
        <v>0</v>
      </c>
      <c r="AG6" s="36" t="s">
        <v>656</v>
      </c>
      <c r="AH6" s="25"/>
      <c r="AI6" s="46"/>
      <c r="AJ6" s="45" t="s">
        <v>654</v>
      </c>
      <c r="AK6" s="143" t="str">
        <f>IF(AK5="","",IF(AND(OR(AM7="e",AM7=""),OR(AM8="",AM8="e"),OR(AM9="",AM9="e"),OR(AM10="",AM10="e")),"E","Hors Zone Euro"))</f>
        <v/>
      </c>
      <c r="AL6" s="14"/>
      <c r="AM6" s="30">
        <f>IF(AK5="",0,AL11-1)</f>
        <v>0</v>
      </c>
      <c r="AN6" s="36" t="s">
        <v>656</v>
      </c>
      <c r="AO6" s="25"/>
      <c r="AP6" s="46"/>
      <c r="AQ6" s="45" t="s">
        <v>654</v>
      </c>
      <c r="AR6" s="143" t="str">
        <f>IF(AR5="","",IF(AND(OR(AT7="e",AT7=""),OR(AT8="",AT8="e"),OR(AT9="",AT9="e"),OR(AT10="",AT10="e")),"E","Hors Zone Euro"))</f>
        <v/>
      </c>
      <c r="AS6" s="14"/>
      <c r="AT6" s="30">
        <f>IF(AR5="",0,AS11-1)</f>
        <v>0</v>
      </c>
      <c r="AU6" s="36" t="s">
        <v>656</v>
      </c>
      <c r="AV6" s="25"/>
      <c r="AW6" s="46"/>
      <c r="AX6" s="45" t="s">
        <v>654</v>
      </c>
      <c r="AY6" s="143" t="str">
        <f>IF(AY5="","",IF(AND(OR(BA7="e",BA7=""),OR(BA8="",BA8="e"),OR(BA9="",BA9="e"),OR(BA10="",BA10="e")),"E","Hors Zone Euro"))</f>
        <v/>
      </c>
      <c r="AZ6" s="14"/>
      <c r="BA6" s="30">
        <f>IF(AY5="",0,AZ11-1)</f>
        <v>0</v>
      </c>
      <c r="BB6" s="36" t="s">
        <v>656</v>
      </c>
      <c r="BC6" s="25"/>
      <c r="BD6" s="46"/>
      <c r="BE6" s="45" t="s">
        <v>654</v>
      </c>
      <c r="BF6" s="143" t="str">
        <f>IF(BF5="","",IF(AND(OR(BH7="e",BH7=""),OR(BH8="",BH8="e"),OR(BH9="",BH9="e"),OR(BH10="",BH10="e")),"E","Hors Zone Euro"))</f>
        <v/>
      </c>
      <c r="BG6" s="14"/>
      <c r="BH6" s="30">
        <f>IF(BF5="",0,BG11-1)</f>
        <v>0</v>
      </c>
      <c r="BI6" s="36" t="s">
        <v>656</v>
      </c>
      <c r="BJ6" s="25"/>
      <c r="BK6" s="46"/>
      <c r="BL6" s="45" t="s">
        <v>654</v>
      </c>
      <c r="BM6" s="143" t="str">
        <f>IF(BM5="","",IF(AND(OR(BO7="e",BO7=""),OR(BO8="",BO8="e"),OR(BO9="",BO9="e"),OR(BO10="",BO10="e")),"E","Hors Zone Euro"))</f>
        <v/>
      </c>
      <c r="BN6" s="14"/>
      <c r="BO6" s="30">
        <f>IF(BM5="",0,BN11-1)</f>
        <v>0</v>
      </c>
      <c r="BP6" s="36" t="s">
        <v>656</v>
      </c>
      <c r="BQ6" s="25"/>
      <c r="BR6" s="46"/>
      <c r="BS6" s="45" t="s">
        <v>654</v>
      </c>
      <c r="BT6" s="143" t="str">
        <f>IF(BT5="","",IF(AND(OR(BV7="e",BV7=""),OR(BV8="",BV8="e"),OR(BV9="",BV9="e"),OR(BV10="",BV10="e")),"E","Hors Zone Euro"))</f>
        <v/>
      </c>
      <c r="BU6" s="14"/>
      <c r="BV6" s="30">
        <f>IF(BT5="",0,BU11-1)</f>
        <v>0</v>
      </c>
      <c r="BW6" s="36" t="s">
        <v>656</v>
      </c>
      <c r="BX6" s="25"/>
      <c r="BY6" s="46"/>
      <c r="BZ6" s="45" t="s">
        <v>654</v>
      </c>
      <c r="CA6" s="143" t="str">
        <f>IF(CA5="","",IF(AND(OR(CC7="e",CC7=""),OR(CC8="",CC8="e"),OR(CC9="",CC9="e"),OR(CC10="",CC10="e")),"E","Hors Zone Euro"))</f>
        <v/>
      </c>
      <c r="CB6" s="14"/>
      <c r="CC6" s="30">
        <f>IF(CA5="",0,CB11-1)</f>
        <v>0</v>
      </c>
      <c r="CD6" s="36" t="s">
        <v>656</v>
      </c>
      <c r="CE6" s="25"/>
      <c r="CF6" s="46"/>
      <c r="CH6" s="177" t="s">
        <v>417</v>
      </c>
    </row>
    <row r="7" spans="1:91" x14ac:dyDescent="0.15">
      <c r="A7" s="92" t="str">
        <f>IF(B5="","",1)</f>
        <v/>
      </c>
      <c r="B7" s="14"/>
      <c r="C7" s="14"/>
      <c r="D7" s="144" t="str">
        <f>IF(E7="","",VLOOKUP(F7,'7 - Barème 2017'!$A$17:$G$231,7))</f>
        <v/>
      </c>
      <c r="E7" s="36" t="str">
        <f>IF(C$11&gt;1,1,"")</f>
        <v/>
      </c>
      <c r="F7" s="39"/>
      <c r="G7" s="87" t="str">
        <f>IF(E7="","",VLOOKUP(F7,'7 - Barème 2017'!$A$17:$H$249,8))</f>
        <v/>
      </c>
      <c r="H7" s="92" t="str">
        <f>IF(I5="","",1)</f>
        <v/>
      </c>
      <c r="I7" s="14"/>
      <c r="J7" s="14"/>
      <c r="K7" s="144" t="str">
        <f>IF(L7="","",VLOOKUP(M7,'7 - Barème 2017'!$A$17:$G$231,7))</f>
        <v/>
      </c>
      <c r="L7" s="36" t="str">
        <f>IF(J$11&gt;1,1,"")</f>
        <v/>
      </c>
      <c r="M7" s="39"/>
      <c r="N7" s="87" t="str">
        <f>IF(L7="","",VLOOKUP(M7,'7 - Barème 2017'!$A$17:$H$249,8))</f>
        <v/>
      </c>
      <c r="O7" s="92" t="str">
        <f>IF(P5="","",1)</f>
        <v/>
      </c>
      <c r="P7" s="14"/>
      <c r="Q7" s="14"/>
      <c r="R7" s="144" t="str">
        <f>IF(S7="","",VLOOKUP(T7,'7 - Barème 2017'!$A$17:$G$231,7))</f>
        <v/>
      </c>
      <c r="S7" s="36" t="str">
        <f>IF(Q$11&gt;1,1,"")</f>
        <v/>
      </c>
      <c r="T7" s="39"/>
      <c r="U7" s="87" t="str">
        <f>IF(S7="","",VLOOKUP(T7,'7 - Barème 2017'!$A$17:$H$249,8))</f>
        <v/>
      </c>
      <c r="V7" s="92" t="str">
        <f>IF(W5="","",1)</f>
        <v/>
      </c>
      <c r="W7" s="14"/>
      <c r="X7" s="14"/>
      <c r="Y7" s="144" t="str">
        <f>IF(Z7="","",VLOOKUP(AA7,'7 - Barème 2017'!$A$17:$G$231,7))</f>
        <v/>
      </c>
      <c r="Z7" s="36" t="str">
        <f>IF(X$11&gt;1,1,"")</f>
        <v/>
      </c>
      <c r="AA7" s="39"/>
      <c r="AB7" s="87" t="str">
        <f>IF(Z7="","",VLOOKUP(AA7,'7 - Barème 2017'!$A$17:$H$249,8))</f>
        <v/>
      </c>
      <c r="AC7" s="92" t="str">
        <f>IF(AD5="","",1)</f>
        <v/>
      </c>
      <c r="AD7" s="14"/>
      <c r="AE7" s="14"/>
      <c r="AF7" s="144" t="str">
        <f>IF(AG7="","",VLOOKUP(AH7,'7 - Barème 2017'!$A$17:$G$231,7))</f>
        <v/>
      </c>
      <c r="AG7" s="36" t="str">
        <f>IF(AE$11&gt;1,1,"")</f>
        <v/>
      </c>
      <c r="AH7" s="39"/>
      <c r="AI7" s="87" t="str">
        <f>IF(AG7="","",VLOOKUP(AH7,'7 - Barème 2017'!$A$17:$H$249,8))</f>
        <v/>
      </c>
      <c r="AJ7" s="92" t="str">
        <f>IF(AK5="","",1)</f>
        <v/>
      </c>
      <c r="AK7" s="14"/>
      <c r="AL7" s="14"/>
      <c r="AM7" s="144" t="str">
        <f>IF(AN7="","",VLOOKUP(AO7,'7 - Barème 2017'!$A$17:$G$231,7))</f>
        <v/>
      </c>
      <c r="AN7" s="36" t="str">
        <f>IF(AL$11&gt;1,1,"")</f>
        <v/>
      </c>
      <c r="AO7" s="39"/>
      <c r="AP7" s="87" t="str">
        <f>IF(AN7="","",VLOOKUP(AO7,'7 - Barème 2017'!$A$17:$H$249,8))</f>
        <v/>
      </c>
      <c r="AQ7" s="92" t="str">
        <f>IF(AR5="","",1)</f>
        <v/>
      </c>
      <c r="AR7" s="14"/>
      <c r="AS7" s="14"/>
      <c r="AT7" s="144" t="str">
        <f>IF(AU7="","",VLOOKUP(AV7,'7 - Barème 2017'!$A$17:$G$231,7))</f>
        <v/>
      </c>
      <c r="AU7" s="36" t="str">
        <f>IF(AS$11&gt;1,1,"")</f>
        <v/>
      </c>
      <c r="AV7" s="39"/>
      <c r="AW7" s="87" t="str">
        <f>IF(AU7="","",VLOOKUP(AV7,'7 - Barème 2017'!$A$17:$H$249,8))</f>
        <v/>
      </c>
      <c r="AX7" s="92" t="str">
        <f>IF(AY5="","",1)</f>
        <v/>
      </c>
      <c r="AY7" s="14"/>
      <c r="AZ7" s="14"/>
      <c r="BA7" s="144" t="str">
        <f>IF(BB7="","",VLOOKUP(BC7,'7 - Barème 2017'!$A$17:$G$231,7))</f>
        <v/>
      </c>
      <c r="BB7" s="36" t="str">
        <f>IF(AZ$11&gt;1,1,"")</f>
        <v/>
      </c>
      <c r="BC7" s="39"/>
      <c r="BD7" s="87" t="str">
        <f>IF(BB7="","",VLOOKUP(BC7,'7 - Barème 2017'!$A$17:$H$249,8))</f>
        <v/>
      </c>
      <c r="BE7" s="92" t="str">
        <f>IF(BF5="","",1)</f>
        <v/>
      </c>
      <c r="BF7" s="14"/>
      <c r="BG7" s="14"/>
      <c r="BH7" s="144" t="str">
        <f>IF(BI7="","",VLOOKUP(BJ7,'7 - Barème 2017'!$A$17:$G$231,7))</f>
        <v/>
      </c>
      <c r="BI7" s="36" t="str">
        <f>IF(BG$11&gt;1,1,"")</f>
        <v/>
      </c>
      <c r="BJ7" s="39"/>
      <c r="BK7" s="87" t="str">
        <f>IF(BI7="","",VLOOKUP(BJ7,'7 - Barème 2017'!$A$17:$H$249,8))</f>
        <v/>
      </c>
      <c r="BL7" s="92" t="str">
        <f>IF(BM5="","",1)</f>
        <v/>
      </c>
      <c r="BM7" s="14"/>
      <c r="BN7" s="14"/>
      <c r="BO7" s="144" t="str">
        <f>IF(BP7="","",VLOOKUP(BQ7,'7 - Barème 2017'!$A$17:$G$231,7))</f>
        <v/>
      </c>
      <c r="BP7" s="36" t="str">
        <f>IF(BN$11&gt;1,1,"")</f>
        <v/>
      </c>
      <c r="BQ7" s="39"/>
      <c r="BR7" s="87" t="str">
        <f>IF(BP7="","",VLOOKUP(BQ7,'7 - Barème 2017'!$A$17:$H$249,8))</f>
        <v/>
      </c>
      <c r="BS7" s="92" t="str">
        <f>IF(BT5="","",1)</f>
        <v/>
      </c>
      <c r="BT7" s="14"/>
      <c r="BU7" s="14"/>
      <c r="BV7" s="144" t="str">
        <f>IF(BW7="","",VLOOKUP(BX7,'7 - Barème 2017'!$A$17:$G$231,7))</f>
        <v/>
      </c>
      <c r="BW7" s="36" t="str">
        <f>IF(BU$11&gt;1,1,"")</f>
        <v/>
      </c>
      <c r="BX7" s="39"/>
      <c r="BY7" s="87" t="str">
        <f>IF(BW7="","",VLOOKUP(BX7,'7 - Barème 2017'!$A$17:$H$249,8))</f>
        <v/>
      </c>
      <c r="BZ7" s="92" t="str">
        <f>IF(CA5="","",1)</f>
        <v/>
      </c>
      <c r="CA7" s="14"/>
      <c r="CB7" s="14"/>
      <c r="CC7" s="144" t="str">
        <f>IF(CD7="","",VLOOKUP(CE7,'7 - Barème 2017'!$A$17:$G$231,7))</f>
        <v/>
      </c>
      <c r="CD7" s="36" t="str">
        <f>IF(CB$11&gt;1,1,"")</f>
        <v/>
      </c>
      <c r="CE7" s="39"/>
      <c r="CF7" s="87" t="str">
        <f>IF(CD7="","",VLOOKUP(CE7,'7 - Barème 2017'!$A$17:$H$249,8))</f>
        <v/>
      </c>
      <c r="CH7" s="177" t="s">
        <v>775</v>
      </c>
    </row>
    <row r="8" spans="1:91" x14ac:dyDescent="0.15">
      <c r="A8" s="49" t="s">
        <v>673</v>
      </c>
      <c r="B8" s="40"/>
      <c r="C8" s="38"/>
      <c r="D8" s="144" t="str">
        <f>IF(E8="","",VLOOKUP(F8,'7 - Barème 2017'!$A$17:$G$231,7))</f>
        <v/>
      </c>
      <c r="E8" s="36" t="str">
        <f>IF(C$11&gt;2,2,"")</f>
        <v/>
      </c>
      <c r="F8" s="39"/>
      <c r="G8" s="87" t="str">
        <f>IF(E8="","",VLOOKUP(F8,'7 - Barème 2017'!$A$17:$H$249,8))</f>
        <v/>
      </c>
      <c r="H8" s="49" t="s">
        <v>673</v>
      </c>
      <c r="I8" s="40"/>
      <c r="J8" s="38"/>
      <c r="K8" s="144" t="str">
        <f>IF(L8="","",VLOOKUP(M8,'7 - Barème 2017'!$A$17:$G$231,7))</f>
        <v/>
      </c>
      <c r="L8" s="36" t="str">
        <f>IF(J$11&gt;2,2,"")</f>
        <v/>
      </c>
      <c r="M8" s="39"/>
      <c r="N8" s="87" t="str">
        <f>IF(L8="","",VLOOKUP(M8,'7 - Barème 2017'!$A$17:$H$249,8))</f>
        <v/>
      </c>
      <c r="O8" s="49" t="s">
        <v>673</v>
      </c>
      <c r="P8" s="40"/>
      <c r="Q8" s="38"/>
      <c r="R8" s="144" t="str">
        <f>IF(S8="","",VLOOKUP(T8,'7 - Barème 2017'!$A$17:$G$231,7))</f>
        <v/>
      </c>
      <c r="S8" s="36" t="str">
        <f>IF(Q$11&gt;2,2,"")</f>
        <v/>
      </c>
      <c r="T8" s="39"/>
      <c r="U8" s="87" t="str">
        <f>IF(S8="","",VLOOKUP(T8,'7 - Barème 2017'!$A$17:$H$249,8))</f>
        <v/>
      </c>
      <c r="V8" s="49" t="s">
        <v>673</v>
      </c>
      <c r="W8" s="40"/>
      <c r="X8" s="38"/>
      <c r="Y8" s="144" t="str">
        <f>IF(Z8="","",VLOOKUP(AA8,'7 - Barème 2017'!$A$17:$G$231,7))</f>
        <v/>
      </c>
      <c r="Z8" s="36" t="str">
        <f>IF(X$11&gt;2,2,"")</f>
        <v/>
      </c>
      <c r="AA8" s="39"/>
      <c r="AB8" s="87" t="str">
        <f>IF(Z8="","",VLOOKUP(AA8,'7 - Barème 2017'!$A$17:$H$249,8))</f>
        <v/>
      </c>
      <c r="AC8" s="49" t="s">
        <v>673</v>
      </c>
      <c r="AD8" s="40"/>
      <c r="AE8" s="38"/>
      <c r="AF8" s="144" t="str">
        <f>IF(AG8="","",VLOOKUP(AH8,'7 - Barème 2017'!$A$17:$G$231,7))</f>
        <v/>
      </c>
      <c r="AG8" s="36" t="str">
        <f>IF(AE$11&gt;2,2,"")</f>
        <v/>
      </c>
      <c r="AH8" s="39"/>
      <c r="AI8" s="87" t="str">
        <f>IF(AG8="","",VLOOKUP(AH8,'7 - Barème 2017'!$A$17:$H$249,8))</f>
        <v/>
      </c>
      <c r="AJ8" s="49" t="s">
        <v>673</v>
      </c>
      <c r="AK8" s="40"/>
      <c r="AL8" s="38"/>
      <c r="AM8" s="144" t="str">
        <f>IF(AN8="","",VLOOKUP(AO8,'7 - Barème 2017'!$A$17:$G$231,7))</f>
        <v/>
      </c>
      <c r="AN8" s="36" t="str">
        <f>IF(AL$11&gt;2,2,"")</f>
        <v/>
      </c>
      <c r="AO8" s="39"/>
      <c r="AP8" s="87" t="str">
        <f>IF(AN8="","",VLOOKUP(AO8,'7 - Barème 2017'!$A$17:$H$249,8))</f>
        <v/>
      </c>
      <c r="AQ8" s="49" t="s">
        <v>673</v>
      </c>
      <c r="AR8" s="40"/>
      <c r="AS8" s="38"/>
      <c r="AT8" s="144" t="str">
        <f>IF(AU8="","",VLOOKUP(AV8,'7 - Barème 2017'!$A$17:$G$231,7))</f>
        <v/>
      </c>
      <c r="AU8" s="36" t="str">
        <f>IF(AS$11&gt;2,2,"")</f>
        <v/>
      </c>
      <c r="AV8" s="39"/>
      <c r="AW8" s="87" t="str">
        <f>IF(AU8="","",VLOOKUP(AV8,'7 - Barème 2017'!$A$17:$H$249,8))</f>
        <v/>
      </c>
      <c r="AX8" s="49" t="s">
        <v>673</v>
      </c>
      <c r="AY8" s="40"/>
      <c r="AZ8" s="38"/>
      <c r="BA8" s="144" t="str">
        <f>IF(BB8="","",VLOOKUP(BC8,'7 - Barème 2017'!$A$17:$G$231,7))</f>
        <v/>
      </c>
      <c r="BB8" s="36" t="str">
        <f>IF(AZ$11&gt;2,2,"")</f>
        <v/>
      </c>
      <c r="BC8" s="39"/>
      <c r="BD8" s="87" t="str">
        <f>IF(BB8="","",VLOOKUP(BC8,'7 - Barème 2017'!$A$17:$H$249,8))</f>
        <v/>
      </c>
      <c r="BE8" s="49" t="s">
        <v>673</v>
      </c>
      <c r="BF8" s="40"/>
      <c r="BG8" s="38"/>
      <c r="BH8" s="144" t="str">
        <f>IF(BI8="","",VLOOKUP(BJ8,'7 - Barème 2017'!$A$17:$G$231,7))</f>
        <v/>
      </c>
      <c r="BI8" s="36" t="str">
        <f>IF(BG$11&gt;2,2,"")</f>
        <v/>
      </c>
      <c r="BJ8" s="39"/>
      <c r="BK8" s="87" t="str">
        <f>IF(BI8="","",VLOOKUP(BJ8,'7 - Barème 2017'!$A$17:$H$249,8))</f>
        <v/>
      </c>
      <c r="BL8" s="49" t="s">
        <v>673</v>
      </c>
      <c r="BM8" s="40"/>
      <c r="BN8" s="38"/>
      <c r="BO8" s="144" t="str">
        <f>IF(BP8="","",VLOOKUP(BQ8,'7 - Barème 2017'!$A$17:$G$231,7))</f>
        <v/>
      </c>
      <c r="BP8" s="36" t="str">
        <f>IF(BN$11&gt;2,2,"")</f>
        <v/>
      </c>
      <c r="BQ8" s="39"/>
      <c r="BR8" s="87" t="str">
        <f>IF(BP8="","",VLOOKUP(BQ8,'7 - Barème 2017'!$A$17:$H$249,8))</f>
        <v/>
      </c>
      <c r="BS8" s="49" t="s">
        <v>673</v>
      </c>
      <c r="BT8" s="40"/>
      <c r="BU8" s="38"/>
      <c r="BV8" s="144" t="str">
        <f>IF(BW8="","",VLOOKUP(BX8,'7 - Barème 2017'!$A$17:$G$231,7))</f>
        <v/>
      </c>
      <c r="BW8" s="36" t="str">
        <f>IF(BU$11&gt;2,2,"")</f>
        <v/>
      </c>
      <c r="BX8" s="39"/>
      <c r="BY8" s="87" t="str">
        <f>IF(BW8="","",VLOOKUP(BX8,'7 - Barème 2017'!$A$17:$H$249,8))</f>
        <v/>
      </c>
      <c r="BZ8" s="49" t="s">
        <v>673</v>
      </c>
      <c r="CA8" s="40"/>
      <c r="CB8" s="38"/>
      <c r="CC8" s="144" t="str">
        <f>IF(CD8="","",VLOOKUP(CE8,'7 - Barème 2017'!$A$17:$G$231,7))</f>
        <v/>
      </c>
      <c r="CD8" s="36" t="str">
        <f>IF(CB$11&gt;2,2,"")</f>
        <v/>
      </c>
      <c r="CE8" s="39"/>
      <c r="CF8" s="87" t="str">
        <f>IF(CD8="","",VLOOKUP(CE8,'7 - Barème 2017'!$A$17:$H$249,8))</f>
        <v/>
      </c>
      <c r="CH8" s="177" t="s">
        <v>71</v>
      </c>
    </row>
    <row r="9" spans="1:91" x14ac:dyDescent="0.15">
      <c r="A9" s="49" t="s">
        <v>674</v>
      </c>
      <c r="B9" s="40"/>
      <c r="C9" s="38"/>
      <c r="D9" s="144" t="str">
        <f>IF(E9="","",VLOOKUP(F9,'7 - Barème 2017'!$A$17:$G$231,7))</f>
        <v/>
      </c>
      <c r="E9" s="36" t="str">
        <f>IF(C$11&gt;3,3,"")</f>
        <v/>
      </c>
      <c r="F9" s="39"/>
      <c r="G9" s="87" t="str">
        <f>IF(E9="","",VLOOKUP(F9,'7 - Barème 2017'!$A$17:$H$249,8))</f>
        <v/>
      </c>
      <c r="H9" s="49" t="s">
        <v>674</v>
      </c>
      <c r="I9" s="40"/>
      <c r="J9" s="38"/>
      <c r="K9" s="144" t="str">
        <f>IF(L9="","",VLOOKUP(M9,'7 - Barème 2017'!$A$17:$G$231,7))</f>
        <v/>
      </c>
      <c r="L9" s="36" t="str">
        <f>IF(J$11&gt;3,3,"")</f>
        <v/>
      </c>
      <c r="M9" s="39"/>
      <c r="N9" s="87" t="str">
        <f>IF(L9="","",VLOOKUP(M9,'7 - Barème 2017'!$A$17:$H$249,8))</f>
        <v/>
      </c>
      <c r="O9" s="49" t="s">
        <v>674</v>
      </c>
      <c r="P9" s="40"/>
      <c r="Q9" s="38"/>
      <c r="R9" s="144" t="str">
        <f>IF(S9="","",VLOOKUP(T9,'7 - Barème 2017'!$A$17:$G$231,7))</f>
        <v/>
      </c>
      <c r="S9" s="36" t="str">
        <f>IF(Q$11&gt;3,3,"")</f>
        <v/>
      </c>
      <c r="T9" s="39"/>
      <c r="U9" s="87" t="str">
        <f>IF(S9="","",VLOOKUP(T9,'7 - Barème 2017'!$A$17:$H$249,8))</f>
        <v/>
      </c>
      <c r="V9" s="49" t="s">
        <v>674</v>
      </c>
      <c r="W9" s="40"/>
      <c r="X9" s="38"/>
      <c r="Y9" s="144" t="str">
        <f>IF(Z9="","",VLOOKUP(AA9,'7 - Barème 2017'!$A$17:$G$231,7))</f>
        <v/>
      </c>
      <c r="Z9" s="36" t="str">
        <f>IF(X$11&gt;3,3,"")</f>
        <v/>
      </c>
      <c r="AA9" s="39"/>
      <c r="AB9" s="87" t="str">
        <f>IF(Z9="","",VLOOKUP(AA9,'7 - Barème 2017'!$A$17:$H$249,8))</f>
        <v/>
      </c>
      <c r="AC9" s="49" t="s">
        <v>674</v>
      </c>
      <c r="AD9" s="40"/>
      <c r="AE9" s="38"/>
      <c r="AF9" s="144" t="str">
        <f>IF(AG9="","",VLOOKUP(AH9,'7 - Barème 2017'!$A$17:$G$231,7))</f>
        <v/>
      </c>
      <c r="AG9" s="36" t="str">
        <f>IF(AE$11&gt;3,3,"")</f>
        <v/>
      </c>
      <c r="AH9" s="39"/>
      <c r="AI9" s="87" t="str">
        <f>IF(AG9="","",VLOOKUP(AH9,'7 - Barème 2017'!$A$17:$H$249,8))</f>
        <v/>
      </c>
      <c r="AJ9" s="49" t="s">
        <v>674</v>
      </c>
      <c r="AK9" s="40"/>
      <c r="AL9" s="38"/>
      <c r="AM9" s="144" t="str">
        <f>IF(AN9="","",VLOOKUP(AO9,'7 - Barème 2017'!$A$17:$G$231,7))</f>
        <v/>
      </c>
      <c r="AN9" s="36" t="str">
        <f>IF(AL$11&gt;3,3,"")</f>
        <v/>
      </c>
      <c r="AO9" s="39"/>
      <c r="AP9" s="87" t="str">
        <f>IF(AN9="","",VLOOKUP(AO9,'7 - Barème 2017'!$A$17:$H$249,8))</f>
        <v/>
      </c>
      <c r="AQ9" s="49" t="s">
        <v>674</v>
      </c>
      <c r="AR9" s="40"/>
      <c r="AS9" s="38"/>
      <c r="AT9" s="144" t="str">
        <f>IF(AU9="","",VLOOKUP(AV9,'7 - Barème 2017'!$A$17:$G$231,7))</f>
        <v/>
      </c>
      <c r="AU9" s="36" t="str">
        <f>IF(AS$11&gt;3,3,"")</f>
        <v/>
      </c>
      <c r="AV9" s="39"/>
      <c r="AW9" s="87" t="str">
        <f>IF(AU9="","",VLOOKUP(AV9,'7 - Barème 2017'!$A$17:$H$249,8))</f>
        <v/>
      </c>
      <c r="AX9" s="49" t="s">
        <v>674</v>
      </c>
      <c r="AY9" s="40"/>
      <c r="AZ9" s="38"/>
      <c r="BA9" s="144" t="str">
        <f>IF(BB9="","",VLOOKUP(BC9,'7 - Barème 2017'!$A$17:$G$231,7))</f>
        <v/>
      </c>
      <c r="BB9" s="36" t="str">
        <f>IF(AZ$11&gt;3,3,"")</f>
        <v/>
      </c>
      <c r="BC9" s="39"/>
      <c r="BD9" s="87" t="str">
        <f>IF(BB9="","",VLOOKUP(BC9,'7 - Barème 2017'!$A$17:$H$249,8))</f>
        <v/>
      </c>
      <c r="BE9" s="49" t="s">
        <v>674</v>
      </c>
      <c r="BF9" s="40"/>
      <c r="BG9" s="38"/>
      <c r="BH9" s="144" t="str">
        <f>IF(BI9="","",VLOOKUP(BJ9,'7 - Barème 2017'!$A$17:$G$231,7))</f>
        <v/>
      </c>
      <c r="BI9" s="36" t="str">
        <f>IF(BG$11&gt;3,3,"")</f>
        <v/>
      </c>
      <c r="BJ9" s="39"/>
      <c r="BK9" s="87" t="str">
        <f>IF(BI9="","",VLOOKUP(BJ9,'7 - Barème 2017'!$A$17:$H$249,8))</f>
        <v/>
      </c>
      <c r="BL9" s="49" t="s">
        <v>674</v>
      </c>
      <c r="BM9" s="40"/>
      <c r="BN9" s="38"/>
      <c r="BO9" s="144" t="str">
        <f>IF(BP9="","",VLOOKUP(BQ9,'7 - Barème 2017'!$A$17:$G$231,7))</f>
        <v/>
      </c>
      <c r="BP9" s="36" t="str">
        <f>IF(BN$11&gt;3,3,"")</f>
        <v/>
      </c>
      <c r="BQ9" s="39"/>
      <c r="BR9" s="87" t="str">
        <f>IF(BP9="","",VLOOKUP(BQ9,'7 - Barème 2017'!$A$17:$H$249,8))</f>
        <v/>
      </c>
      <c r="BS9" s="49" t="s">
        <v>674</v>
      </c>
      <c r="BT9" s="40"/>
      <c r="BU9" s="38"/>
      <c r="BV9" s="144" t="str">
        <f>IF(BW9="","",VLOOKUP(BX9,'7 - Barème 2017'!$A$17:$G$231,7))</f>
        <v/>
      </c>
      <c r="BW9" s="36" t="str">
        <f>IF(BU$11&gt;3,3,"")</f>
        <v/>
      </c>
      <c r="BX9" s="39"/>
      <c r="BY9" s="87" t="str">
        <f>IF(BW9="","",VLOOKUP(BX9,'7 - Barème 2017'!$A$17:$H$249,8))</f>
        <v/>
      </c>
      <c r="BZ9" s="49" t="s">
        <v>674</v>
      </c>
      <c r="CA9" s="40"/>
      <c r="CB9" s="38"/>
      <c r="CC9" s="144" t="str">
        <f>IF(CD9="","",VLOOKUP(CE9,'7 - Barème 2017'!$A$17:$G$231,7))</f>
        <v/>
      </c>
      <c r="CD9" s="36" t="str">
        <f>IF(CB$11&gt;3,3,"")</f>
        <v/>
      </c>
      <c r="CE9" s="39"/>
      <c r="CF9" s="87" t="str">
        <f>IF(CD9="","",VLOOKUP(CE9,'7 - Barème 2017'!$A$17:$H$249,8))</f>
        <v/>
      </c>
      <c r="CH9" s="177" t="s">
        <v>568</v>
      </c>
    </row>
    <row r="10" spans="1:91" s="9" customFormat="1" x14ac:dyDescent="0.15">
      <c r="A10" s="49"/>
      <c r="B10" s="38"/>
      <c r="C10" s="38"/>
      <c r="D10" s="144" t="str">
        <f>IF(E10="","",VLOOKUP(F10,'7 - Barème 2017'!$A$17:$G$231,7))</f>
        <v/>
      </c>
      <c r="E10" s="36" t="str">
        <f>IF(C$11&gt;4,4,"")</f>
        <v/>
      </c>
      <c r="F10" s="37"/>
      <c r="G10" s="87" t="str">
        <f>IF(E10="","",VLOOKUP(F10,'7 - Barème 2017'!$A$17:$H$249,8))</f>
        <v/>
      </c>
      <c r="H10" s="49"/>
      <c r="I10" s="38"/>
      <c r="J10" s="38"/>
      <c r="K10" s="144" t="str">
        <f>IF(L10="","",VLOOKUP(M10,'7 - Barème 2017'!$A$17:$G$231,7))</f>
        <v/>
      </c>
      <c r="L10" s="36" t="str">
        <f>IF(J$11&gt;4,4,"")</f>
        <v/>
      </c>
      <c r="M10" s="37"/>
      <c r="N10" s="87" t="str">
        <f>IF(L10="","",VLOOKUP(M10,'7 - Barème 2017'!$A$17:$H$249,8))</f>
        <v/>
      </c>
      <c r="O10" s="49"/>
      <c r="P10" s="38"/>
      <c r="Q10" s="38"/>
      <c r="R10" s="144" t="str">
        <f>IF(S10="","",VLOOKUP(T10,'7 - Barème 2017'!$A$17:$G$231,7))</f>
        <v/>
      </c>
      <c r="S10" s="36" t="str">
        <f>IF(Q$11&gt;4,4,"")</f>
        <v/>
      </c>
      <c r="T10" s="37"/>
      <c r="U10" s="87" t="str">
        <f>IF(S10="","",VLOOKUP(T10,'7 - Barème 2017'!$A$17:$H$249,8))</f>
        <v/>
      </c>
      <c r="V10" s="49"/>
      <c r="W10" s="38"/>
      <c r="X10" s="38"/>
      <c r="Y10" s="144" t="str">
        <f>IF(Z10="","",VLOOKUP(AA10,'7 - Barème 2017'!$A$17:$G$231,7))</f>
        <v/>
      </c>
      <c r="Z10" s="36" t="str">
        <f>IF(X$11&gt;4,4,"")</f>
        <v/>
      </c>
      <c r="AA10" s="37"/>
      <c r="AB10" s="87" t="str">
        <f>IF(Z10="","",VLOOKUP(AA10,'7 - Barème 2017'!$A$17:$H$249,8))</f>
        <v/>
      </c>
      <c r="AC10" s="49"/>
      <c r="AD10" s="38"/>
      <c r="AE10" s="38"/>
      <c r="AF10" s="144" t="str">
        <f>IF(AG10="","",VLOOKUP(AH10,'7 - Barème 2017'!$A$17:$G$231,7))</f>
        <v/>
      </c>
      <c r="AG10" s="36" t="str">
        <f>IF(AE$11&gt;4,4,"")</f>
        <v/>
      </c>
      <c r="AH10" s="37"/>
      <c r="AI10" s="87" t="str">
        <f>IF(AG10="","",VLOOKUP(AH10,'7 - Barème 2017'!$A$17:$H$249,8))</f>
        <v/>
      </c>
      <c r="AJ10" s="49"/>
      <c r="AK10" s="38"/>
      <c r="AL10" s="38"/>
      <c r="AM10" s="144" t="str">
        <f>IF(AN10="","",VLOOKUP(AO10,'7 - Barème 2017'!$A$17:$G$231,7))</f>
        <v/>
      </c>
      <c r="AN10" s="36" t="str">
        <f>IF(AL$11&gt;4,4,"")</f>
        <v/>
      </c>
      <c r="AO10" s="37"/>
      <c r="AP10" s="87" t="str">
        <f>IF(AN10="","",VLOOKUP(AO10,'7 - Barème 2017'!$A$17:$H$249,8))</f>
        <v/>
      </c>
      <c r="AQ10" s="49"/>
      <c r="AR10" s="38"/>
      <c r="AS10" s="38"/>
      <c r="AT10" s="144" t="str">
        <f>IF(AU10="","",VLOOKUP(AV10,'7 - Barème 2017'!$A$17:$G$231,7))</f>
        <v/>
      </c>
      <c r="AU10" s="36" t="str">
        <f>IF(AS$11&gt;4,4,"")</f>
        <v/>
      </c>
      <c r="AV10" s="37"/>
      <c r="AW10" s="87" t="str">
        <f>IF(AU10="","",VLOOKUP(AV10,'7 - Barème 2017'!$A$17:$H$249,8))</f>
        <v/>
      </c>
      <c r="AX10" s="49"/>
      <c r="AY10" s="38"/>
      <c r="AZ10" s="38"/>
      <c r="BA10" s="144" t="str">
        <f>IF(BB10="","",VLOOKUP(BC10,'7 - Barème 2017'!$A$17:$G$231,7))</f>
        <v/>
      </c>
      <c r="BB10" s="36" t="str">
        <f>IF(AZ$11&gt;4,4,"")</f>
        <v/>
      </c>
      <c r="BC10" s="37"/>
      <c r="BD10" s="87" t="str">
        <f>IF(BB10="","",VLOOKUP(BC10,'7 - Barème 2017'!$A$17:$H$249,8))</f>
        <v/>
      </c>
      <c r="BE10" s="49"/>
      <c r="BF10" s="38"/>
      <c r="BG10" s="38"/>
      <c r="BH10" s="144" t="str">
        <f>IF(BI10="","",VLOOKUP(BJ10,'7 - Barème 2017'!$A$17:$G$231,7))</f>
        <v/>
      </c>
      <c r="BI10" s="36" t="str">
        <f>IF(BG$11&gt;4,4,"")</f>
        <v/>
      </c>
      <c r="BJ10" s="37"/>
      <c r="BK10" s="87" t="str">
        <f>IF(BI10="","",VLOOKUP(BJ10,'7 - Barème 2017'!$A$17:$H$249,8))</f>
        <v/>
      </c>
      <c r="BL10" s="49"/>
      <c r="BM10" s="38"/>
      <c r="BN10" s="38"/>
      <c r="BO10" s="144" t="str">
        <f>IF(BP10="","",VLOOKUP(BQ10,'7 - Barème 2017'!$A$17:$G$231,7))</f>
        <v/>
      </c>
      <c r="BP10" s="36" t="str">
        <f>IF(BN$11&gt;4,4,"")</f>
        <v/>
      </c>
      <c r="BQ10" s="37"/>
      <c r="BR10" s="87" t="str">
        <f>IF(BP10="","",VLOOKUP(BQ10,'7 - Barème 2017'!$A$17:$H$249,8))</f>
        <v/>
      </c>
      <c r="BS10" s="49"/>
      <c r="BT10" s="38"/>
      <c r="BU10" s="38"/>
      <c r="BV10" s="144" t="str">
        <f>IF(BW10="","",VLOOKUP(BX10,'7 - Barème 2017'!$A$17:$G$231,7))</f>
        <v/>
      </c>
      <c r="BW10" s="36" t="str">
        <f>IF(BU$11&gt;4,4,"")</f>
        <v/>
      </c>
      <c r="BX10" s="37"/>
      <c r="BY10" s="87" t="str">
        <f>IF(BW10="","",VLOOKUP(BX10,'7 - Barème 2017'!$A$17:$H$249,8))</f>
        <v/>
      </c>
      <c r="BZ10" s="49"/>
      <c r="CA10" s="38"/>
      <c r="CB10" s="38"/>
      <c r="CC10" s="144" t="str">
        <f>IF(CD10="","",VLOOKUP(CE10,'7 - Barème 2017'!$A$17:$G$231,7))</f>
        <v/>
      </c>
      <c r="CD10" s="36" t="str">
        <f>IF(CB$11&gt;4,4,"")</f>
        <v/>
      </c>
      <c r="CE10" s="37"/>
      <c r="CF10" s="87" t="str">
        <f>IF(CD10="","",VLOOKUP(CE10,'7 - Barème 2017'!$A$17:$H$249,8))</f>
        <v/>
      </c>
      <c r="CG10"/>
      <c r="CH10" s="177" t="s">
        <v>776</v>
      </c>
      <c r="CI10"/>
      <c r="CJ10"/>
      <c r="CK10"/>
      <c r="CL10"/>
      <c r="CM10"/>
    </row>
    <row r="11" spans="1:91" x14ac:dyDescent="0.15">
      <c r="A11" s="47"/>
      <c r="B11" s="25" t="s">
        <v>408</v>
      </c>
      <c r="C11" s="30">
        <f>IF(B5="",0,B9-B8+1)</f>
        <v>0</v>
      </c>
      <c r="D11" s="30"/>
      <c r="E11" s="93"/>
      <c r="F11" s="57"/>
      <c r="G11" s="48"/>
      <c r="H11" s="47"/>
      <c r="I11" s="25" t="s">
        <v>408</v>
      </c>
      <c r="J11" s="30">
        <f>IF(I5="",0,I9-I8+1)</f>
        <v>0</v>
      </c>
      <c r="K11" s="30"/>
      <c r="L11" s="36"/>
      <c r="M11" s="57"/>
      <c r="N11" s="48"/>
      <c r="O11" s="47"/>
      <c r="P11" s="25" t="s">
        <v>408</v>
      </c>
      <c r="Q11" s="30">
        <f>IF(P5="",0,P9-P8+1)</f>
        <v>0</v>
      </c>
      <c r="R11" s="30"/>
      <c r="S11" s="36"/>
      <c r="T11" s="57"/>
      <c r="U11" s="48"/>
      <c r="V11" s="47"/>
      <c r="W11" s="77" t="s">
        <v>408</v>
      </c>
      <c r="X11" s="30">
        <f>IF(W5="",0,W9-W8+1)</f>
        <v>0</v>
      </c>
      <c r="Y11" s="30"/>
      <c r="Z11" s="36"/>
      <c r="AA11" s="57"/>
      <c r="AB11" s="48"/>
      <c r="AC11" s="47"/>
      <c r="AD11" s="25" t="s">
        <v>408</v>
      </c>
      <c r="AE11" s="30">
        <f>IF(AD5="",0,AD9-AD8+1)</f>
        <v>0</v>
      </c>
      <c r="AF11" s="30"/>
      <c r="AG11" s="36"/>
      <c r="AH11" s="57"/>
      <c r="AI11" s="48"/>
      <c r="AJ11" s="47"/>
      <c r="AK11" s="25" t="s">
        <v>408</v>
      </c>
      <c r="AL11" s="30">
        <f>IF(AK5="",0,AK9-AK8+1)</f>
        <v>0</v>
      </c>
      <c r="AM11" s="30"/>
      <c r="AN11" s="36"/>
      <c r="AO11" s="57"/>
      <c r="AP11" s="48"/>
      <c r="AQ11" s="47"/>
      <c r="AR11" s="25" t="s">
        <v>408</v>
      </c>
      <c r="AS11" s="30">
        <f>IF(AR5="",0,AR9-AR8+1)</f>
        <v>0</v>
      </c>
      <c r="AT11" s="30"/>
      <c r="AU11" s="36"/>
      <c r="AV11" s="57"/>
      <c r="AW11" s="48"/>
      <c r="AX11" s="47"/>
      <c r="AY11" s="25" t="s">
        <v>408</v>
      </c>
      <c r="AZ11" s="30">
        <f>IF(AY5="",0,AY9-AY8+1)</f>
        <v>0</v>
      </c>
      <c r="BA11" s="30"/>
      <c r="BB11" s="36"/>
      <c r="BC11" s="57"/>
      <c r="BD11" s="48"/>
      <c r="BE11" s="47"/>
      <c r="BF11" s="25" t="s">
        <v>408</v>
      </c>
      <c r="BG11" s="30">
        <f>IF(BF5="",0,BF9-BF8+1)</f>
        <v>0</v>
      </c>
      <c r="BH11" s="30"/>
      <c r="BI11" s="36"/>
      <c r="BJ11" s="57"/>
      <c r="BK11" s="48"/>
      <c r="BL11" s="47"/>
      <c r="BM11" s="25" t="s">
        <v>408</v>
      </c>
      <c r="BN11" s="30">
        <f>IF(BM5="",0,BM9-BM8+1)</f>
        <v>0</v>
      </c>
      <c r="BO11" s="30"/>
      <c r="BP11" s="36"/>
      <c r="BQ11" s="57"/>
      <c r="BR11" s="48"/>
      <c r="BS11" s="47"/>
      <c r="BT11" s="25" t="s">
        <v>408</v>
      </c>
      <c r="BU11" s="30">
        <f>IF(BT5="",0,BT9-BT8+1)</f>
        <v>0</v>
      </c>
      <c r="BV11" s="30"/>
      <c r="BW11" s="36"/>
      <c r="BX11" s="57"/>
      <c r="BY11" s="48"/>
      <c r="BZ11" s="47"/>
      <c r="CA11" s="25" t="s">
        <v>408</v>
      </c>
      <c r="CB11" s="30">
        <f>IF(CA5="",0,CA9-CA8+1)</f>
        <v>0</v>
      </c>
      <c r="CC11" s="30"/>
      <c r="CD11" s="36"/>
      <c r="CE11" s="57"/>
      <c r="CF11" s="48"/>
      <c r="CH11" s="177" t="s">
        <v>405</v>
      </c>
    </row>
    <row r="12" spans="1:91" x14ac:dyDescent="0.15">
      <c r="A12" s="51"/>
      <c r="B12" s="52" t="s">
        <v>601</v>
      </c>
      <c r="C12" s="53"/>
      <c r="D12" s="54">
        <f>B5</f>
        <v>0</v>
      </c>
      <c r="E12" s="54"/>
      <c r="F12" s="142">
        <f>IF(B5="",0,IF(C11=1,'7 - Barème 2017'!$E$5/2,(IF(AND(C11&gt;1,B6="e"),SUM(G7:G10)+((VLOOKUP(C11-1,E7:G10,3))/2),SUM(G7:G10)+VLOOKUP(C11-1,E7:G10,3)))))</f>
        <v>0</v>
      </c>
      <c r="G12" s="56"/>
      <c r="H12" s="51"/>
      <c r="I12" s="52" t="s">
        <v>601</v>
      </c>
      <c r="J12" s="53"/>
      <c r="K12" s="54">
        <f>I5</f>
        <v>0</v>
      </c>
      <c r="L12" s="54"/>
      <c r="M12" s="142">
        <f>IF(I5="",0,IF(J11=1,'7 - Barème 2017'!$E$5/2,(IF(AND(J11&gt;1,I6="e"),SUM(N7:N10)+((VLOOKUP(J11-1,L7:N10,3))/2),SUM(N7:N10)+VLOOKUP(J11-1,L7:N10,3)))))</f>
        <v>0</v>
      </c>
      <c r="N12" s="56"/>
      <c r="O12" s="51"/>
      <c r="P12" s="52" t="s">
        <v>601</v>
      </c>
      <c r="Q12" s="53"/>
      <c r="R12" s="54">
        <f>P5</f>
        <v>0</v>
      </c>
      <c r="S12" s="54"/>
      <c r="T12" s="142">
        <f>IF(P5="",0,IF(Q11=1,'7 - Barème 2017'!$E$5/2,(IF(AND(Q11&gt;1,P6="e"),SUM(U7:U10)+((VLOOKUP(Q11-1,S7:U10,3))/2),SUM(U7:U10)+VLOOKUP(Q11-1,S7:U10,3)))))</f>
        <v>0</v>
      </c>
      <c r="U12" s="56"/>
      <c r="V12" s="51"/>
      <c r="W12" s="53"/>
      <c r="X12" s="53"/>
      <c r="Y12" s="54">
        <f>W5</f>
        <v>0</v>
      </c>
      <c r="Z12" s="54"/>
      <c r="AA12" s="142">
        <f>IF(W5="",0,IF(X11=1,'7 - Barème 2017'!$E$5/2,(IF(AND(X11&gt;1,W6="e"),SUM(AB7:AB10)+((VLOOKUP(X11-1,Z7:AB10,3))/2),SUM(AB7:AB10)+VLOOKUP(X11-1,Z7:AB10,3)))))</f>
        <v>0</v>
      </c>
      <c r="AB12" s="56"/>
      <c r="AC12" s="51"/>
      <c r="AD12" s="53"/>
      <c r="AE12" s="53"/>
      <c r="AF12" s="54">
        <f>AD5</f>
        <v>0</v>
      </c>
      <c r="AG12" s="54"/>
      <c r="AH12" s="142">
        <f>IF(AD5="",0,IF(AE11=1,'7 - Barème 2017'!$E$5/2,(IF(AND(AE11&gt;1,AD6="e"),SUM(AI7:AI10)+((VLOOKUP(AE11-1,AG7:AI10,3))/2),SUM(AI7:AI10)+VLOOKUP(AE11-1,AG7:AI10,3)))))</f>
        <v>0</v>
      </c>
      <c r="AI12" s="56"/>
      <c r="AJ12" s="51"/>
      <c r="AK12" s="52" t="s">
        <v>601</v>
      </c>
      <c r="AL12" s="53"/>
      <c r="AM12" s="54">
        <f>AK5</f>
        <v>0</v>
      </c>
      <c r="AN12" s="54"/>
      <c r="AO12" s="142">
        <f>IF(AK5="",0,IF(AL11=1,'7 - Barème 2017'!$E$5/2,(IF(AND(AL11&gt;1,AK6="e"),SUM(AP7:AP10)+((VLOOKUP(AL11-1,AN7:AP10,3))/2),SUM(AP7:AP10)+VLOOKUP(AL11-1,AN7:AP10,3)))))</f>
        <v>0</v>
      </c>
      <c r="AP12" s="56"/>
      <c r="AQ12" s="51"/>
      <c r="AR12" s="52" t="s">
        <v>601</v>
      </c>
      <c r="AS12" s="53"/>
      <c r="AT12" s="54">
        <f>AR5</f>
        <v>0</v>
      </c>
      <c r="AU12" s="54"/>
      <c r="AV12" s="142">
        <f>IF(AR5="",0,IF(AS11=1,'7 - Barème 2017'!$E$5/2,(IF(AND(AS11&gt;1,AR6="e"),SUM(AW7:AW10)+((VLOOKUP(AS11-1,AU7:AW10,3))/2),SUM(AW7:AW10)+VLOOKUP(AS11-1,AU7:AW10,3)))))</f>
        <v>0</v>
      </c>
      <c r="AW12" s="56"/>
      <c r="AX12" s="51"/>
      <c r="AY12" s="52" t="s">
        <v>601</v>
      </c>
      <c r="AZ12" s="53"/>
      <c r="BA12" s="54">
        <f>AY5</f>
        <v>0</v>
      </c>
      <c r="BB12" s="54"/>
      <c r="BC12" s="142">
        <f>IF(AY5="",0,IF(AZ11=1,'7 - Barème 2017'!$E$5/2,(IF(AND(AZ11&gt;1,AY6="e"),SUM(BD7:BD10)+((VLOOKUP(AZ11-1,BB7:BD10,3))/2),SUM(BD7:BD10)+VLOOKUP(AZ11-1,BB7:BD10,3)))))</f>
        <v>0</v>
      </c>
      <c r="BD12" s="56"/>
      <c r="BE12" s="51"/>
      <c r="BF12" s="52" t="s">
        <v>601</v>
      </c>
      <c r="BG12" s="53"/>
      <c r="BH12" s="54">
        <f>BF5</f>
        <v>0</v>
      </c>
      <c r="BI12" s="54"/>
      <c r="BJ12" s="142">
        <f>IF(BF5="",0,IF(BG11=1,'7 - Barème 2017'!$E$5/2,(IF(AND(BG11&gt;1,BF6="e"),SUM(BK7:BK10)+((VLOOKUP(BG11-1,BI7:BK10,3))/2),SUM(BK7:BK10)+VLOOKUP(BG11-1,BI7:BK10,3)))))</f>
        <v>0</v>
      </c>
      <c r="BK12" s="56"/>
      <c r="BL12" s="51"/>
      <c r="BM12" s="52" t="s">
        <v>601</v>
      </c>
      <c r="BN12" s="53"/>
      <c r="BO12" s="54">
        <f>BM5</f>
        <v>0</v>
      </c>
      <c r="BP12" s="54"/>
      <c r="BQ12" s="142">
        <f>IF(BM5="",0,IF(BN11=1,'7 - Barème 2017'!$E$5/2,(IF(AND(BN11&gt;1,BM6="e"),SUM(BR7:BR10)+((VLOOKUP(BN11-1,BP7:BR10,3))/2),SUM(BR7:BR10)+VLOOKUP(BN11-1,BP7:BR10,3)))))</f>
        <v>0</v>
      </c>
      <c r="BR12" s="56"/>
      <c r="BS12" s="51"/>
      <c r="BT12" s="52" t="s">
        <v>601</v>
      </c>
      <c r="BU12" s="53"/>
      <c r="BV12" s="54">
        <f>BT5</f>
        <v>0</v>
      </c>
      <c r="BW12" s="54"/>
      <c r="BX12" s="142">
        <f>IF(BT5="",0,IF(BU11=1,'7 - Barème 2017'!$E$5/2,(IF(AND(BU11&gt;1,BT6="e"),SUM(BY7:BY10)+((VLOOKUP(BU11-1,BW7:BY10,3))/2),SUM(BY7:BY10)+VLOOKUP(BU11-1,BW7:BY10,3)))))</f>
        <v>0</v>
      </c>
      <c r="BY12" s="56"/>
      <c r="BZ12" s="51"/>
      <c r="CA12" s="52" t="s">
        <v>601</v>
      </c>
      <c r="CB12" s="53"/>
      <c r="CC12" s="54">
        <f>CA5</f>
        <v>0</v>
      </c>
      <c r="CD12" s="54"/>
      <c r="CE12" s="142">
        <f>IF(CA5="",0,IF(CB11=1,'7 - Barème 2017'!$E$5/2,(IF(AND(CB11&gt;1,CA6="e"),SUM(CF7:CF10)+((VLOOKUP(CB11-1,CD7:CF10,3))/2),SUM(CF7:CF10)+VLOOKUP(CB11-1,CD7:CF10,3)))))</f>
        <v>0</v>
      </c>
      <c r="CF12" s="56"/>
      <c r="CH12" s="177" t="s">
        <v>569</v>
      </c>
    </row>
    <row r="13" spans="1:91" x14ac:dyDescent="0.15">
      <c r="A13" s="14"/>
      <c r="B13" s="14"/>
      <c r="C13" s="14"/>
      <c r="D13" s="30"/>
      <c r="E13" s="25"/>
      <c r="F13" s="14"/>
      <c r="G13" s="30"/>
      <c r="H13" s="14"/>
      <c r="I13" s="14"/>
      <c r="J13" s="14"/>
      <c r="K13" s="30"/>
      <c r="L13" s="25"/>
      <c r="M13" s="14"/>
      <c r="N13" s="30"/>
      <c r="O13" s="14"/>
      <c r="P13" s="14"/>
      <c r="Q13" s="14"/>
      <c r="R13" s="30"/>
      <c r="S13" s="25"/>
      <c r="T13" s="14"/>
      <c r="U13" s="30"/>
      <c r="V13" s="14"/>
      <c r="X13" s="14"/>
      <c r="Y13" s="30"/>
      <c r="Z13" s="25"/>
      <c r="AA13" s="14"/>
      <c r="AB13" s="30"/>
      <c r="AC13" s="14"/>
      <c r="AE13" s="14"/>
      <c r="AF13" s="30"/>
      <c r="AG13" s="25"/>
      <c r="AH13" s="14"/>
      <c r="AI13" s="30"/>
      <c r="AJ13" s="14"/>
      <c r="AL13" s="14"/>
      <c r="AM13" s="30"/>
      <c r="AN13" s="25"/>
      <c r="AO13" s="14"/>
      <c r="AP13" s="30"/>
      <c r="AQ13" s="14"/>
      <c r="AS13" s="14"/>
      <c r="AT13" s="30"/>
      <c r="AU13" s="25"/>
      <c r="AV13" s="14"/>
      <c r="AW13" s="30"/>
      <c r="AX13" s="14"/>
      <c r="AZ13" s="14"/>
      <c r="BA13" s="30"/>
      <c r="BB13" s="25"/>
      <c r="BC13" s="14"/>
      <c r="BD13" s="30"/>
      <c r="BE13" s="14"/>
      <c r="BG13" s="14"/>
      <c r="BH13" s="30"/>
      <c r="BI13" s="25"/>
      <c r="BJ13" s="14"/>
      <c r="BK13" s="30"/>
      <c r="BL13" s="14"/>
      <c r="BN13" s="14"/>
      <c r="BO13" s="30"/>
      <c r="BP13" s="25"/>
      <c r="BQ13" s="14"/>
      <c r="BR13" s="30"/>
      <c r="BS13" s="14"/>
      <c r="BU13" s="14"/>
      <c r="BV13" s="30"/>
      <c r="BW13" s="25"/>
      <c r="BX13" s="14"/>
      <c r="BY13" s="30"/>
      <c r="BZ13" s="14"/>
      <c r="CA13" s="14"/>
      <c r="CB13" s="14"/>
      <c r="CC13" s="30"/>
      <c r="CD13" s="25"/>
      <c r="CE13" s="14"/>
      <c r="CF13" s="30"/>
      <c r="CH13" s="177" t="s">
        <v>449</v>
      </c>
    </row>
    <row r="14" spans="1:91" x14ac:dyDescent="0.15">
      <c r="A14" s="14"/>
      <c r="B14" s="14"/>
      <c r="C14" s="14"/>
      <c r="D14" s="30"/>
      <c r="E14" s="25"/>
      <c r="F14" s="14"/>
      <c r="G14" s="30"/>
      <c r="H14" s="14"/>
      <c r="I14" s="14"/>
      <c r="J14" s="14"/>
      <c r="K14" s="30"/>
      <c r="L14" s="25"/>
      <c r="M14" s="14"/>
      <c r="N14" s="30"/>
      <c r="O14" s="14"/>
      <c r="P14" s="14"/>
      <c r="Q14" s="14"/>
      <c r="R14" s="30"/>
      <c r="S14" s="25"/>
      <c r="T14" s="14"/>
      <c r="U14" s="30"/>
      <c r="V14" s="14"/>
      <c r="X14" s="14"/>
      <c r="Y14" s="30"/>
      <c r="Z14" s="25"/>
      <c r="AA14" s="14"/>
      <c r="AB14" s="30"/>
      <c r="AC14" s="14"/>
      <c r="AE14" s="14"/>
      <c r="AF14" s="30"/>
      <c r="AG14" s="25"/>
      <c r="AH14" s="14"/>
      <c r="AI14" s="30"/>
      <c r="AJ14" s="14"/>
      <c r="AL14" s="14"/>
      <c r="AM14" s="30"/>
      <c r="AN14" s="25"/>
      <c r="AO14" s="14"/>
      <c r="AP14" s="30"/>
      <c r="AQ14" s="14"/>
      <c r="AS14" s="14"/>
      <c r="AT14" s="30"/>
      <c r="AU14" s="25"/>
      <c r="AV14" s="14"/>
      <c r="AW14" s="30"/>
      <c r="AX14" s="14"/>
      <c r="AZ14" s="14"/>
      <c r="BA14" s="30"/>
      <c r="BB14" s="25"/>
      <c r="BC14" s="14"/>
      <c r="BD14" s="30"/>
      <c r="BE14" s="14"/>
      <c r="BG14" s="14"/>
      <c r="BH14" s="30"/>
      <c r="BI14" s="25"/>
      <c r="BJ14" s="14"/>
      <c r="BK14" s="30"/>
      <c r="BL14" s="14"/>
      <c r="BN14" s="14"/>
      <c r="BO14" s="30"/>
      <c r="BP14" s="25"/>
      <c r="BQ14" s="14"/>
      <c r="BR14" s="30"/>
      <c r="BS14" s="14"/>
      <c r="BU14" s="14"/>
      <c r="BV14" s="30"/>
      <c r="BW14" s="25"/>
      <c r="BX14" s="14"/>
      <c r="BY14" s="30"/>
      <c r="BZ14" s="14"/>
      <c r="CA14" s="14"/>
      <c r="CB14" s="14"/>
      <c r="CC14" s="30"/>
      <c r="CD14" s="25"/>
      <c r="CE14" s="14"/>
      <c r="CF14" s="30"/>
      <c r="CH14" s="177" t="s">
        <v>570</v>
      </c>
    </row>
    <row r="15" spans="1:91" x14ac:dyDescent="0.15">
      <c r="A15" s="41" t="s">
        <v>526</v>
      </c>
      <c r="B15" s="50"/>
      <c r="C15" s="13"/>
      <c r="D15" s="42"/>
      <c r="E15" s="42"/>
      <c r="F15" s="43"/>
      <c r="G15" s="44"/>
      <c r="H15" s="41" t="s">
        <v>526</v>
      </c>
      <c r="I15" s="50"/>
      <c r="J15" s="13"/>
      <c r="K15" s="42"/>
      <c r="L15" s="42"/>
      <c r="M15" s="43"/>
      <c r="N15" s="44"/>
      <c r="O15" s="41" t="s">
        <v>526</v>
      </c>
      <c r="P15" s="50"/>
      <c r="Q15" s="13"/>
      <c r="R15" s="42"/>
      <c r="S15" s="42"/>
      <c r="T15" s="43"/>
      <c r="U15" s="44"/>
      <c r="V15" s="41" t="s">
        <v>526</v>
      </c>
      <c r="W15" s="50"/>
      <c r="X15" s="13"/>
      <c r="Y15" s="42"/>
      <c r="Z15" s="42"/>
      <c r="AA15" s="43"/>
      <c r="AB15" s="44"/>
      <c r="AC15" s="41" t="s">
        <v>526</v>
      </c>
      <c r="AD15" s="50"/>
      <c r="AE15" s="13"/>
      <c r="AF15" s="42"/>
      <c r="AG15" s="42"/>
      <c r="AH15" s="43"/>
      <c r="AI15" s="44"/>
      <c r="AJ15" s="41" t="s">
        <v>526</v>
      </c>
      <c r="AK15" s="50"/>
      <c r="AL15" s="13"/>
      <c r="AM15" s="42"/>
      <c r="AN15" s="42"/>
      <c r="AO15" s="43"/>
      <c r="AP15" s="44"/>
      <c r="AQ15" s="41" t="s">
        <v>526</v>
      </c>
      <c r="AR15" s="50"/>
      <c r="AS15" s="13"/>
      <c r="AT15" s="42"/>
      <c r="AU15" s="42"/>
      <c r="AV15" s="43"/>
      <c r="AW15" s="44"/>
      <c r="AX15" s="41" t="s">
        <v>526</v>
      </c>
      <c r="AY15" s="50"/>
      <c r="AZ15" s="13"/>
      <c r="BA15" s="42"/>
      <c r="BB15" s="42"/>
      <c r="BC15" s="43"/>
      <c r="BD15" s="44"/>
      <c r="BE15" s="41" t="s">
        <v>526</v>
      </c>
      <c r="BF15" s="50"/>
      <c r="BG15" s="13"/>
      <c r="BH15" s="42"/>
      <c r="BI15" s="42"/>
      <c r="BJ15" s="43"/>
      <c r="BK15" s="44"/>
      <c r="BL15" s="41" t="s">
        <v>526</v>
      </c>
      <c r="BM15" s="50"/>
      <c r="BN15" s="13"/>
      <c r="BO15" s="42"/>
      <c r="BP15" s="42"/>
      <c r="BQ15" s="43"/>
      <c r="BR15" s="44"/>
      <c r="BS15" s="41" t="s">
        <v>526</v>
      </c>
      <c r="BT15" s="50"/>
      <c r="BU15" s="13"/>
      <c r="BV15" s="42"/>
      <c r="BW15" s="42"/>
      <c r="BX15" s="43"/>
      <c r="BY15" s="44"/>
      <c r="BZ15" s="41" t="s">
        <v>526</v>
      </c>
      <c r="CA15" s="50"/>
      <c r="CB15" s="13"/>
      <c r="CC15" s="42"/>
      <c r="CD15" s="42"/>
      <c r="CE15" s="43"/>
      <c r="CF15" s="44"/>
      <c r="CH15" s="177" t="s">
        <v>528</v>
      </c>
    </row>
    <row r="16" spans="1:91" x14ac:dyDescent="0.15">
      <c r="A16" s="45" t="s">
        <v>654</v>
      </c>
      <c r="B16" s="143" t="str">
        <f>IF(B15="","",IF(AND(OR(D17="e",D17=""),OR(D18="",D18="e"),OR(D19="",D19="e"),OR(D20="",D20="e")),"E","Hors Zone Euro"))</f>
        <v/>
      </c>
      <c r="C16" s="14"/>
      <c r="D16" s="30">
        <f>IF(B15="",0,C21-1)</f>
        <v>0</v>
      </c>
      <c r="E16" s="36" t="s">
        <v>656</v>
      </c>
      <c r="F16" s="25"/>
      <c r="G16" s="46"/>
      <c r="H16" s="45" t="s">
        <v>654</v>
      </c>
      <c r="I16" s="143" t="str">
        <f>IF(I15="","",IF(AND(OR(K17="e",K17=""),OR(K18="",K18="e"),OR(K19="",K19="e"),OR(K20="",K20="e")),"E","Hors Zone Euro"))</f>
        <v/>
      </c>
      <c r="J16" s="14"/>
      <c r="K16" s="30">
        <f>IF(I15="",0,J21-1)</f>
        <v>0</v>
      </c>
      <c r="L16" s="36" t="s">
        <v>656</v>
      </c>
      <c r="M16" s="25"/>
      <c r="N16" s="46"/>
      <c r="O16" s="45" t="s">
        <v>654</v>
      </c>
      <c r="P16" s="143" t="str">
        <f>IF(P15="","",IF(AND(OR(R17="e",R17=""),OR(R18="",R18="e"),OR(R19="",R19="e"),OR(R20="",R20="e")),"E","Hors Zone Euro"))</f>
        <v/>
      </c>
      <c r="Q16" s="14"/>
      <c r="R16" s="30">
        <f>IF(P15="",0,Q21-1)</f>
        <v>0</v>
      </c>
      <c r="S16" s="36" t="s">
        <v>656</v>
      </c>
      <c r="T16" s="25"/>
      <c r="U16" s="46"/>
      <c r="V16" s="45" t="s">
        <v>654</v>
      </c>
      <c r="W16" s="143" t="str">
        <f>IF(W15="","",IF(AND(OR(Y17="e",Y17=""),OR(Y18="",Y18="e"),OR(Y19="",Y19="e"),OR(Y20="",Y20="e")),"E","Hors Zone Euro"))</f>
        <v/>
      </c>
      <c r="X16" s="14"/>
      <c r="Y16" s="30">
        <f>IF(W15="",0,X21-1)</f>
        <v>0</v>
      </c>
      <c r="Z16" s="36" t="s">
        <v>656</v>
      </c>
      <c r="AA16" s="25"/>
      <c r="AB16" s="46"/>
      <c r="AC16" s="45" t="s">
        <v>654</v>
      </c>
      <c r="AD16" s="143" t="str">
        <f>IF(AD15="","",IF(AND(OR(AF17="e",AF17=""),OR(AF18="",AF18="e"),OR(AF19="",AF19="e"),OR(AF20="",AF20="e")),"E","Hors Zone Euro"))</f>
        <v/>
      </c>
      <c r="AE16" s="14"/>
      <c r="AF16" s="30">
        <f>IF(AD15="",0,AE21-1)</f>
        <v>0</v>
      </c>
      <c r="AG16" s="36" t="s">
        <v>656</v>
      </c>
      <c r="AH16" s="25"/>
      <c r="AI16" s="46"/>
      <c r="AJ16" s="45" t="s">
        <v>654</v>
      </c>
      <c r="AK16" s="143" t="str">
        <f>IF(AK15="","",IF(AND(OR(AM17="e",AM17=""),OR(AM18="",AM18="e"),OR(AM19="",AM19="e"),OR(AM20="",AM20="e")),"E","Hors Zone Euro"))</f>
        <v/>
      </c>
      <c r="AL16" s="14"/>
      <c r="AM16" s="30">
        <f>IF(AK15="",0,AL21-1)</f>
        <v>0</v>
      </c>
      <c r="AN16" s="36" t="s">
        <v>656</v>
      </c>
      <c r="AO16" s="25"/>
      <c r="AP16" s="46"/>
      <c r="AQ16" s="45" t="s">
        <v>654</v>
      </c>
      <c r="AR16" s="143" t="str">
        <f>IF(AR15="","",IF(AND(OR(AT17="e",AT17=""),OR(AT18="",AT18="e"),OR(AT19="",AT19="e"),OR(AT20="",AT20="e")),"E","Hors Zone Euro"))</f>
        <v/>
      </c>
      <c r="AS16" s="14"/>
      <c r="AT16" s="30">
        <f>IF(AR15="",0,AS21-1)</f>
        <v>0</v>
      </c>
      <c r="AU16" s="36" t="s">
        <v>656</v>
      </c>
      <c r="AV16" s="25"/>
      <c r="AW16" s="46"/>
      <c r="AX16" s="45" t="s">
        <v>654</v>
      </c>
      <c r="AY16" s="143" t="str">
        <f>IF(AY15="","",IF(AND(OR(BA17="e",BA17=""),OR(BA18="",BA18="e"),OR(BA19="",BA19="e"),OR(BA20="",BA20="e")),"E","Hors Zone Euro"))</f>
        <v/>
      </c>
      <c r="AZ16" s="14"/>
      <c r="BA16" s="30">
        <f>IF(AY15="",0,AZ21-1)</f>
        <v>0</v>
      </c>
      <c r="BB16" s="36" t="s">
        <v>656</v>
      </c>
      <c r="BC16" s="25"/>
      <c r="BD16" s="46"/>
      <c r="BE16" s="45" t="s">
        <v>654</v>
      </c>
      <c r="BF16" s="143" t="str">
        <f>IF(BF15="","",IF(AND(OR(BH17="e",BH17=""),OR(BH18="",BH18="e"),OR(BH19="",BH19="e"),OR(BH20="",BH20="e")),"E","Hors Zone Euro"))</f>
        <v/>
      </c>
      <c r="BG16" s="14"/>
      <c r="BH16" s="30">
        <f>IF(BF15="",0,BG21-1)</f>
        <v>0</v>
      </c>
      <c r="BI16" s="36" t="s">
        <v>656</v>
      </c>
      <c r="BJ16" s="25"/>
      <c r="BK16" s="46"/>
      <c r="BL16" s="45" t="s">
        <v>654</v>
      </c>
      <c r="BM16" s="143" t="str">
        <f>IF(BM15="","",IF(AND(OR(BO17="e",BO17=""),OR(BO18="",BO18="e"),OR(BO19="",BO19="e"),OR(BO20="",BO20="e")),"E","Hors Zone Euro"))</f>
        <v/>
      </c>
      <c r="BN16" s="14"/>
      <c r="BO16" s="30">
        <f>IF(BM15="",0,BN21-1)</f>
        <v>0</v>
      </c>
      <c r="BP16" s="36" t="s">
        <v>656</v>
      </c>
      <c r="BQ16" s="25"/>
      <c r="BR16" s="46"/>
      <c r="BS16" s="45" t="s">
        <v>654</v>
      </c>
      <c r="BT16" s="143" t="str">
        <f>IF(BT15="","",IF(AND(OR(BV17="e",BV17=""),OR(BV18="",BV18="e"),OR(BV19="",BV19="e"),OR(BV20="",BV20="e")),"E","Hors Zone Euro"))</f>
        <v/>
      </c>
      <c r="BU16" s="14"/>
      <c r="BV16" s="30">
        <f>IF(BT15="",0,BU21-1)</f>
        <v>0</v>
      </c>
      <c r="BW16" s="36" t="s">
        <v>656</v>
      </c>
      <c r="BX16" s="25"/>
      <c r="BY16" s="46"/>
      <c r="BZ16" s="45" t="s">
        <v>654</v>
      </c>
      <c r="CA16" s="143" t="str">
        <f>IF(CA15="","",IF(AND(OR(CC17="e",CC17=""),OR(CC18="",CC18="e"),OR(CC19="",CC19="e"),OR(CC20="",CC20="e")),"E","Hors Zone Euro"))</f>
        <v/>
      </c>
      <c r="CB16" s="14"/>
      <c r="CC16" s="30">
        <f>IF(CA15="",0,CB21-1)</f>
        <v>0</v>
      </c>
      <c r="CD16" s="36" t="s">
        <v>656</v>
      </c>
      <c r="CE16" s="25"/>
      <c r="CF16" s="46"/>
      <c r="CH16" s="177" t="s">
        <v>572</v>
      </c>
    </row>
    <row r="17" spans="1:86" x14ac:dyDescent="0.15">
      <c r="A17" s="92" t="str">
        <f>IF(B15="","",1)</f>
        <v/>
      </c>
      <c r="B17" s="14"/>
      <c r="C17" s="14"/>
      <c r="D17" s="144" t="str">
        <f>IF(E17="","",VLOOKUP(F17,'7 - Barème 2017'!$A$17:$G$231,7))</f>
        <v/>
      </c>
      <c r="E17" s="36" t="str">
        <f>IF(C$21&gt;1,1,"")</f>
        <v/>
      </c>
      <c r="F17" s="39"/>
      <c r="G17" s="87" t="str">
        <f>IF(E17="","",VLOOKUP(F17,'7 - Barème 2017'!$A$17:$H$249,8))</f>
        <v/>
      </c>
      <c r="H17" s="92" t="str">
        <f>IF(I15="","",1)</f>
        <v/>
      </c>
      <c r="I17" s="14"/>
      <c r="J17" s="14"/>
      <c r="K17" s="144" t="str">
        <f>IF(L17="","",VLOOKUP(M17,'7 - Barème 2017'!$A$17:$G$231,7))</f>
        <v/>
      </c>
      <c r="L17" s="36" t="str">
        <f>IF(J$21&gt;1,1,"")</f>
        <v/>
      </c>
      <c r="M17" s="39"/>
      <c r="N17" s="87" t="str">
        <f>IF(L17="","",VLOOKUP(M17,'7 - Barème 2017'!$A$17:$H$249,8))</f>
        <v/>
      </c>
      <c r="O17" s="92" t="str">
        <f>IF(P15="","",1)</f>
        <v/>
      </c>
      <c r="P17" s="14"/>
      <c r="Q17" s="14"/>
      <c r="R17" s="144" t="str">
        <f>IF(S17="","",VLOOKUP(T17,'7 - Barème 2017'!$A$17:$G$231,7))</f>
        <v/>
      </c>
      <c r="S17" s="36" t="str">
        <f>IF(Q$21&gt;1,1,"")</f>
        <v/>
      </c>
      <c r="T17" s="39"/>
      <c r="U17" s="87" t="str">
        <f>IF(S17="","",VLOOKUP(T17,'7 - Barème 2017'!$A$17:$H$249,8))</f>
        <v/>
      </c>
      <c r="V17" s="92" t="str">
        <f>IF(W15="","",1)</f>
        <v/>
      </c>
      <c r="W17" s="14"/>
      <c r="X17" s="14"/>
      <c r="Y17" s="144" t="str">
        <f>IF(Z17="","",VLOOKUP(AA17,'7 - Barème 2017'!$A$17:$G$231,7))</f>
        <v/>
      </c>
      <c r="Z17" s="36" t="str">
        <f>IF(X$21&gt;1,1,"")</f>
        <v/>
      </c>
      <c r="AA17" s="39"/>
      <c r="AB17" s="87" t="str">
        <f>IF(Z17="","",VLOOKUP(AA17,'7 - Barème 2017'!$A$17:$H$249,8))</f>
        <v/>
      </c>
      <c r="AC17" s="92" t="str">
        <f>IF(AD15="","",1)</f>
        <v/>
      </c>
      <c r="AD17" s="14"/>
      <c r="AE17" s="14"/>
      <c r="AF17" s="144" t="str">
        <f>IF(AG17="","",VLOOKUP(AH17,'7 - Barème 2017'!$A$17:$G$231,7))</f>
        <v/>
      </c>
      <c r="AG17" s="36" t="str">
        <f>IF(AE$21&gt;1,1,"")</f>
        <v/>
      </c>
      <c r="AH17" s="39"/>
      <c r="AI17" s="87" t="str">
        <f>IF(AG17="","",VLOOKUP(AH17,'7 - Barème 2017'!$A$17:$H$249,8))</f>
        <v/>
      </c>
      <c r="AJ17" s="92" t="str">
        <f>IF(AK15="","",1)</f>
        <v/>
      </c>
      <c r="AK17" s="14"/>
      <c r="AL17" s="14"/>
      <c r="AM17" s="144" t="str">
        <f>IF(AN17="","",VLOOKUP(AO17,'7 - Barème 2017'!$A$17:$G$231,7))</f>
        <v/>
      </c>
      <c r="AN17" s="36" t="str">
        <f>IF(AL$21&gt;1,1,"")</f>
        <v/>
      </c>
      <c r="AO17" s="39"/>
      <c r="AP17" s="87" t="str">
        <f>IF(AN17="","",VLOOKUP(AO17,'7 - Barème 2017'!$A$17:$H$249,8))</f>
        <v/>
      </c>
      <c r="AQ17" s="92" t="str">
        <f>IF(AR15="","",1)</f>
        <v/>
      </c>
      <c r="AR17" s="14"/>
      <c r="AS17" s="14"/>
      <c r="AT17" s="144" t="str">
        <f>IF(AU17="","",VLOOKUP(AV17,'7 - Barème 2017'!$A$17:$G$231,7))</f>
        <v/>
      </c>
      <c r="AU17" s="36" t="str">
        <f>IF(AS$21&gt;1,1,"")</f>
        <v/>
      </c>
      <c r="AV17" s="39"/>
      <c r="AW17" s="87" t="str">
        <f>IF(AU17="","",VLOOKUP(AV17,'7 - Barème 2017'!$A$17:$H$249,8))</f>
        <v/>
      </c>
      <c r="AX17" s="92" t="str">
        <f>IF(AY15="","",1)</f>
        <v/>
      </c>
      <c r="AY17" s="14"/>
      <c r="AZ17" s="14"/>
      <c r="BA17" s="144" t="str">
        <f>IF(BB17="","",VLOOKUP(BC17,'7 - Barème 2017'!$A$17:$G$231,7))</f>
        <v/>
      </c>
      <c r="BB17" s="36" t="str">
        <f>IF(AZ$21&gt;1,1,"")</f>
        <v/>
      </c>
      <c r="BC17" s="39"/>
      <c r="BD17" s="87" t="str">
        <f>IF(BB17="","",VLOOKUP(BC17,'7 - Barème 2017'!$A$17:$H$249,8))</f>
        <v/>
      </c>
      <c r="BE17" s="92" t="str">
        <f>IF(BF15="","",1)</f>
        <v/>
      </c>
      <c r="BF17" s="14"/>
      <c r="BG17" s="14"/>
      <c r="BH17" s="144" t="str">
        <f>IF(BI17="","",VLOOKUP(BJ17,'7 - Barème 2017'!$A$17:$G$231,7))</f>
        <v/>
      </c>
      <c r="BI17" s="36" t="str">
        <f>IF(BG$21&gt;1,1,"")</f>
        <v/>
      </c>
      <c r="BJ17" s="39"/>
      <c r="BK17" s="87" t="str">
        <f>IF(BI17="","",VLOOKUP(BJ17,'7 - Barème 2017'!$A$17:$H$249,8))</f>
        <v/>
      </c>
      <c r="BL17" s="92" t="str">
        <f>IF(BM15="","",1)</f>
        <v/>
      </c>
      <c r="BM17" s="14"/>
      <c r="BN17" s="14"/>
      <c r="BO17" s="144" t="str">
        <f>IF(BP17="","",VLOOKUP(BQ17,'7 - Barème 2017'!$A$17:$G$231,7))</f>
        <v/>
      </c>
      <c r="BP17" s="36" t="str">
        <f>IF(BN$21&gt;1,1,"")</f>
        <v/>
      </c>
      <c r="BQ17" s="39"/>
      <c r="BR17" s="87" t="str">
        <f>IF(BP17="","",VLOOKUP(BQ17,'7 - Barème 2017'!$A$17:$H$249,8))</f>
        <v/>
      </c>
      <c r="BS17" s="92" t="str">
        <f>IF(BT15="","",1)</f>
        <v/>
      </c>
      <c r="BT17" s="14"/>
      <c r="BU17" s="14"/>
      <c r="BV17" s="144" t="str">
        <f>IF(BW17="","",VLOOKUP(BX17,'7 - Barème 2017'!$A$17:$G$231,7))</f>
        <v/>
      </c>
      <c r="BW17" s="36" t="str">
        <f>IF(BU$21&gt;1,1,"")</f>
        <v/>
      </c>
      <c r="BX17" s="39"/>
      <c r="BY17" s="87" t="str">
        <f>IF(BW17="","",VLOOKUP(BX17,'7 - Barème 2017'!$A$17:$H$249,8))</f>
        <v/>
      </c>
      <c r="BZ17" s="92" t="str">
        <f>IF(CA15="","",1)</f>
        <v/>
      </c>
      <c r="CA17" s="14"/>
      <c r="CB17" s="14"/>
      <c r="CC17" s="144" t="str">
        <f>IF(CD17="","",VLOOKUP(CE17,'7 - Barème 2017'!$A$17:$G$231,7))</f>
        <v/>
      </c>
      <c r="CD17" s="36" t="str">
        <f>IF(CB$21&gt;1,1,"")</f>
        <v/>
      </c>
      <c r="CE17" s="39"/>
      <c r="CF17" s="87" t="str">
        <f>IF(CD17="","",VLOOKUP(CE17,'7 - Barème 2017'!$A$17:$H$249,8))</f>
        <v/>
      </c>
      <c r="CH17" s="177" t="s">
        <v>577</v>
      </c>
    </row>
    <row r="18" spans="1:86" x14ac:dyDescent="0.15">
      <c r="A18" s="49" t="s">
        <v>673</v>
      </c>
      <c r="B18" s="40"/>
      <c r="C18" s="38"/>
      <c r="D18" s="144" t="str">
        <f>IF(E18="","",VLOOKUP(F18,'7 - Barème 2017'!$A$17:$G$231,7))</f>
        <v/>
      </c>
      <c r="E18" s="36" t="str">
        <f>IF(C$21&gt;2,2,"")</f>
        <v/>
      </c>
      <c r="F18" s="39"/>
      <c r="G18" s="87" t="str">
        <f>IF(E18="","",VLOOKUP(F18,'7 - Barème 2017'!$A$17:$H$249,8))</f>
        <v/>
      </c>
      <c r="H18" s="49" t="s">
        <v>673</v>
      </c>
      <c r="I18" s="40"/>
      <c r="J18" s="38"/>
      <c r="K18" s="144" t="str">
        <f>IF(L18="","",VLOOKUP(M18,'7 - Barème 2017'!$A$17:$G$231,7))</f>
        <v/>
      </c>
      <c r="L18" s="36" t="str">
        <f>IF(J$21&gt;2,2,"")</f>
        <v/>
      </c>
      <c r="M18" s="39"/>
      <c r="N18" s="87" t="str">
        <f>IF(L18="","",VLOOKUP(M18,'7 - Barème 2017'!$A$17:$H$249,8))</f>
        <v/>
      </c>
      <c r="O18" s="49" t="s">
        <v>673</v>
      </c>
      <c r="P18" s="40"/>
      <c r="Q18" s="38"/>
      <c r="R18" s="144" t="str">
        <f>IF(S18="","",VLOOKUP(T18,'7 - Barème 2017'!$A$17:$G$231,7))</f>
        <v/>
      </c>
      <c r="S18" s="36" t="str">
        <f>IF(Q$21&gt;2,2,"")</f>
        <v/>
      </c>
      <c r="T18" s="39"/>
      <c r="U18" s="87" t="str">
        <f>IF(S18="","",VLOOKUP(T18,'7 - Barème 2017'!$A$17:$H$249,8))</f>
        <v/>
      </c>
      <c r="V18" s="49" t="s">
        <v>673</v>
      </c>
      <c r="W18" s="40"/>
      <c r="X18" s="38"/>
      <c r="Y18" s="144" t="str">
        <f>IF(Z18="","",VLOOKUP(AA18,'7 - Barème 2017'!$A$17:$G$231,7))</f>
        <v/>
      </c>
      <c r="Z18" s="36" t="str">
        <f>IF(X$21&gt;2,2,"")</f>
        <v/>
      </c>
      <c r="AA18" s="39"/>
      <c r="AB18" s="87" t="str">
        <f>IF(Z18="","",VLOOKUP(AA18,'7 - Barème 2017'!$A$17:$H$249,8))</f>
        <v/>
      </c>
      <c r="AC18" s="49" t="s">
        <v>673</v>
      </c>
      <c r="AD18" s="40"/>
      <c r="AE18" s="38"/>
      <c r="AF18" s="144" t="str">
        <f>IF(AG18="","",VLOOKUP(AH18,'7 - Barème 2017'!$A$17:$G$231,7))</f>
        <v/>
      </c>
      <c r="AG18" s="36" t="str">
        <f>IF(AE$21&gt;2,2,"")</f>
        <v/>
      </c>
      <c r="AH18" s="39"/>
      <c r="AI18" s="87" t="str">
        <f>IF(AG18="","",VLOOKUP(AH18,'7 - Barème 2017'!$A$17:$H$249,8))</f>
        <v/>
      </c>
      <c r="AJ18" s="49" t="s">
        <v>673</v>
      </c>
      <c r="AK18" s="40"/>
      <c r="AL18" s="38"/>
      <c r="AM18" s="144" t="str">
        <f>IF(AN18="","",VLOOKUP(AO18,'7 - Barème 2017'!$A$17:$G$231,7))</f>
        <v/>
      </c>
      <c r="AN18" s="36" t="str">
        <f>IF(AL$21&gt;2,2,"")</f>
        <v/>
      </c>
      <c r="AO18" s="39"/>
      <c r="AP18" s="87" t="str">
        <f>IF(AN18="","",VLOOKUP(AO18,'7 - Barème 2017'!$A$17:$H$249,8))</f>
        <v/>
      </c>
      <c r="AQ18" s="49" t="s">
        <v>673</v>
      </c>
      <c r="AR18" s="40"/>
      <c r="AS18" s="38"/>
      <c r="AT18" s="144" t="str">
        <f>IF(AU18="","",VLOOKUP(AV18,'7 - Barème 2017'!$A$17:$G$231,7))</f>
        <v/>
      </c>
      <c r="AU18" s="36" t="str">
        <f>IF(AS$21&gt;2,2,"")</f>
        <v/>
      </c>
      <c r="AV18" s="39"/>
      <c r="AW18" s="87" t="str">
        <f>IF(AU18="","",VLOOKUP(AV18,'7 - Barème 2017'!$A$17:$H$249,8))</f>
        <v/>
      </c>
      <c r="AX18" s="49" t="s">
        <v>673</v>
      </c>
      <c r="AY18" s="40"/>
      <c r="AZ18" s="38"/>
      <c r="BA18" s="144" t="str">
        <f>IF(BB18="","",VLOOKUP(BC18,'7 - Barème 2017'!$A$17:$G$231,7))</f>
        <v/>
      </c>
      <c r="BB18" s="36" t="str">
        <f>IF(AZ$21&gt;2,2,"")</f>
        <v/>
      </c>
      <c r="BC18" s="39"/>
      <c r="BD18" s="87" t="str">
        <f>IF(BB18="","",VLOOKUP(BC18,'7 - Barème 2017'!$A$17:$H$249,8))</f>
        <v/>
      </c>
      <c r="BE18" s="49" t="s">
        <v>673</v>
      </c>
      <c r="BF18" s="40"/>
      <c r="BG18" s="38"/>
      <c r="BH18" s="144" t="str">
        <f>IF(BI18="","",VLOOKUP(BJ18,'7 - Barème 2017'!$A$17:$G$231,7))</f>
        <v/>
      </c>
      <c r="BI18" s="36" t="str">
        <f>IF(BG$21&gt;2,2,"")</f>
        <v/>
      </c>
      <c r="BJ18" s="39"/>
      <c r="BK18" s="87" t="str">
        <f>IF(BI18="","",VLOOKUP(BJ18,'7 - Barème 2017'!$A$17:$H$249,8))</f>
        <v/>
      </c>
      <c r="BL18" s="49" t="s">
        <v>673</v>
      </c>
      <c r="BM18" s="40"/>
      <c r="BN18" s="38"/>
      <c r="BO18" s="144" t="str">
        <f>IF(BP18="","",VLOOKUP(BQ18,'7 - Barème 2017'!$A$17:$G$231,7))</f>
        <v/>
      </c>
      <c r="BP18" s="36" t="str">
        <f>IF(BN$21&gt;2,2,"")</f>
        <v/>
      </c>
      <c r="BQ18" s="39"/>
      <c r="BR18" s="87" t="str">
        <f>IF(BP18="","",VLOOKUP(BQ18,'7 - Barème 2017'!$A$17:$H$249,8))</f>
        <v/>
      </c>
      <c r="BS18" s="49" t="s">
        <v>673</v>
      </c>
      <c r="BT18" s="40"/>
      <c r="BU18" s="38"/>
      <c r="BV18" s="144" t="str">
        <f>IF(BW18="","",VLOOKUP(BX18,'7 - Barème 2017'!$A$17:$G$231,7))</f>
        <v/>
      </c>
      <c r="BW18" s="36" t="str">
        <f>IF(BU$21&gt;2,2,"")</f>
        <v/>
      </c>
      <c r="BX18" s="39"/>
      <c r="BY18" s="87" t="str">
        <f>IF(BW18="","",VLOOKUP(BX18,'7 - Barème 2017'!$A$17:$H$249,8))</f>
        <v/>
      </c>
      <c r="BZ18" s="49" t="s">
        <v>673</v>
      </c>
      <c r="CA18" s="40"/>
      <c r="CB18" s="38"/>
      <c r="CC18" s="144" t="str">
        <f>IF(CD18="","",VLOOKUP(CE18,'7 - Barème 2017'!$A$17:$G$231,7))</f>
        <v/>
      </c>
      <c r="CD18" s="36" t="str">
        <f>IF(CB$21&gt;2,2,"")</f>
        <v/>
      </c>
      <c r="CE18" s="39"/>
      <c r="CF18" s="87" t="str">
        <f>IF(CD18="","",VLOOKUP(CE18,'7 - Barème 2017'!$A$17:$H$249,8))</f>
        <v/>
      </c>
      <c r="CH18" s="177" t="s">
        <v>578</v>
      </c>
    </row>
    <row r="19" spans="1:86" x14ac:dyDescent="0.15">
      <c r="A19" s="49" t="s">
        <v>674</v>
      </c>
      <c r="B19" s="40"/>
      <c r="C19" s="38"/>
      <c r="D19" s="144" t="str">
        <f>IF(E19="","",VLOOKUP(F19,'7 - Barème 2017'!$A$17:$G$231,7))</f>
        <v/>
      </c>
      <c r="E19" s="36" t="str">
        <f>IF(C$21&gt;3,3,"")</f>
        <v/>
      </c>
      <c r="F19" s="39"/>
      <c r="G19" s="87" t="str">
        <f>IF(E19="","",VLOOKUP(F19,'7 - Barème 2017'!$A$17:$H$249,8))</f>
        <v/>
      </c>
      <c r="H19" s="49" t="s">
        <v>674</v>
      </c>
      <c r="I19" s="40"/>
      <c r="J19" s="38"/>
      <c r="K19" s="144" t="str">
        <f>IF(L19="","",VLOOKUP(M19,'7 - Barème 2017'!$A$17:$G$231,7))</f>
        <v/>
      </c>
      <c r="L19" s="36" t="str">
        <f>IF(J$21&gt;3,3,"")</f>
        <v/>
      </c>
      <c r="M19" s="39"/>
      <c r="N19" s="87" t="str">
        <f>IF(L19="","",VLOOKUP(M19,'7 - Barème 2017'!$A$17:$H$249,8))</f>
        <v/>
      </c>
      <c r="O19" s="49" t="s">
        <v>674</v>
      </c>
      <c r="P19" s="40"/>
      <c r="Q19" s="38"/>
      <c r="R19" s="144" t="str">
        <f>IF(S19="","",VLOOKUP(T19,'7 - Barème 2017'!$A$17:$G$231,7))</f>
        <v/>
      </c>
      <c r="S19" s="36" t="str">
        <f>IF(Q$21&gt;3,3,"")</f>
        <v/>
      </c>
      <c r="T19" s="39"/>
      <c r="U19" s="87" t="str">
        <f>IF(S19="","",VLOOKUP(T19,'7 - Barème 2017'!$A$17:$H$249,8))</f>
        <v/>
      </c>
      <c r="V19" s="49" t="s">
        <v>674</v>
      </c>
      <c r="W19" s="40"/>
      <c r="X19" s="38"/>
      <c r="Y19" s="144" t="str">
        <f>IF(Z19="","",VLOOKUP(AA19,'7 - Barème 2017'!$A$17:$G$231,7))</f>
        <v/>
      </c>
      <c r="Z19" s="36" t="str">
        <f>IF(X$21&gt;3,3,"")</f>
        <v/>
      </c>
      <c r="AA19" s="39"/>
      <c r="AB19" s="87" t="str">
        <f>IF(Z19="","",VLOOKUP(AA19,'7 - Barème 2017'!$A$17:$H$249,8))</f>
        <v/>
      </c>
      <c r="AC19" s="49" t="s">
        <v>674</v>
      </c>
      <c r="AD19" s="40"/>
      <c r="AE19" s="38"/>
      <c r="AF19" s="144" t="str">
        <f>IF(AG19="","",VLOOKUP(AH19,'7 - Barème 2017'!$A$17:$G$231,7))</f>
        <v/>
      </c>
      <c r="AG19" s="36" t="str">
        <f>IF(AE$21&gt;3,3,"")</f>
        <v/>
      </c>
      <c r="AH19" s="39"/>
      <c r="AI19" s="87" t="str">
        <f>IF(AG19="","",VLOOKUP(AH19,'7 - Barème 2017'!$A$17:$H$249,8))</f>
        <v/>
      </c>
      <c r="AJ19" s="49" t="s">
        <v>674</v>
      </c>
      <c r="AK19" s="40"/>
      <c r="AL19" s="38"/>
      <c r="AM19" s="144" t="str">
        <f>IF(AN19="","",VLOOKUP(AO19,'7 - Barème 2017'!$A$17:$G$231,7))</f>
        <v/>
      </c>
      <c r="AN19" s="36" t="str">
        <f>IF(AL$21&gt;3,3,"")</f>
        <v/>
      </c>
      <c r="AO19" s="39"/>
      <c r="AP19" s="87" t="str">
        <f>IF(AN19="","",VLOOKUP(AO19,'7 - Barème 2017'!$A$17:$H$249,8))</f>
        <v/>
      </c>
      <c r="AQ19" s="49" t="s">
        <v>674</v>
      </c>
      <c r="AR19" s="40"/>
      <c r="AS19" s="38"/>
      <c r="AT19" s="144" t="str">
        <f>IF(AU19="","",VLOOKUP(AV19,'7 - Barème 2017'!$A$17:$G$231,7))</f>
        <v/>
      </c>
      <c r="AU19" s="36" t="str">
        <f>IF(AS$21&gt;3,3,"")</f>
        <v/>
      </c>
      <c r="AV19" s="39"/>
      <c r="AW19" s="87" t="str">
        <f>IF(AU19="","",VLOOKUP(AV19,'7 - Barème 2017'!$A$17:$H$249,8))</f>
        <v/>
      </c>
      <c r="AX19" s="49" t="s">
        <v>674</v>
      </c>
      <c r="AY19" s="40"/>
      <c r="AZ19" s="38"/>
      <c r="BA19" s="144" t="str">
        <f>IF(BB19="","",VLOOKUP(BC19,'7 - Barème 2017'!$A$17:$G$231,7))</f>
        <v/>
      </c>
      <c r="BB19" s="36" t="str">
        <f>IF(AZ$21&gt;3,3,"")</f>
        <v/>
      </c>
      <c r="BC19" s="39"/>
      <c r="BD19" s="87" t="str">
        <f>IF(BB19="","",VLOOKUP(BC19,'7 - Barème 2017'!$A$17:$H$249,8))</f>
        <v/>
      </c>
      <c r="BE19" s="49" t="s">
        <v>674</v>
      </c>
      <c r="BF19" s="40"/>
      <c r="BG19" s="38"/>
      <c r="BH19" s="144" t="str">
        <f>IF(BI19="","",VLOOKUP(BJ19,'7 - Barème 2017'!$A$17:$G$231,7))</f>
        <v/>
      </c>
      <c r="BI19" s="36" t="str">
        <f>IF(BG$21&gt;3,3,"")</f>
        <v/>
      </c>
      <c r="BJ19" s="39"/>
      <c r="BK19" s="87" t="str">
        <f>IF(BI19="","",VLOOKUP(BJ19,'7 - Barème 2017'!$A$17:$H$249,8))</f>
        <v/>
      </c>
      <c r="BL19" s="49" t="s">
        <v>674</v>
      </c>
      <c r="BM19" s="40"/>
      <c r="BN19" s="38"/>
      <c r="BO19" s="144" t="str">
        <f>IF(BP19="","",VLOOKUP(BQ19,'7 - Barème 2017'!$A$17:$G$231,7))</f>
        <v/>
      </c>
      <c r="BP19" s="36" t="str">
        <f>IF(BN$21&gt;3,3,"")</f>
        <v/>
      </c>
      <c r="BQ19" s="39"/>
      <c r="BR19" s="87" t="str">
        <f>IF(BP19="","",VLOOKUP(BQ19,'7 - Barème 2017'!$A$17:$H$249,8))</f>
        <v/>
      </c>
      <c r="BS19" s="49" t="s">
        <v>674</v>
      </c>
      <c r="BT19" s="40"/>
      <c r="BU19" s="38"/>
      <c r="BV19" s="144" t="str">
        <f>IF(BW19="","",VLOOKUP(BX19,'7 - Barème 2017'!$A$17:$G$231,7))</f>
        <v/>
      </c>
      <c r="BW19" s="36" t="str">
        <f>IF(BU$21&gt;3,3,"")</f>
        <v/>
      </c>
      <c r="BX19" s="39"/>
      <c r="BY19" s="87" t="str">
        <f>IF(BW19="","",VLOOKUP(BX19,'7 - Barème 2017'!$A$17:$H$249,8))</f>
        <v/>
      </c>
      <c r="BZ19" s="49" t="s">
        <v>674</v>
      </c>
      <c r="CA19" s="40"/>
      <c r="CB19" s="38"/>
      <c r="CC19" s="144" t="str">
        <f>IF(CD19="","",VLOOKUP(CE19,'7 - Barème 2017'!$A$17:$G$231,7))</f>
        <v/>
      </c>
      <c r="CD19" s="36" t="str">
        <f>IF(CB$21&gt;3,3,"")</f>
        <v/>
      </c>
      <c r="CE19" s="39"/>
      <c r="CF19" s="87" t="str">
        <f>IF(CD19="","",VLOOKUP(CE19,'7 - Barème 2017'!$A$17:$H$249,8))</f>
        <v/>
      </c>
      <c r="CH19" s="177" t="s">
        <v>135</v>
      </c>
    </row>
    <row r="20" spans="1:86" x14ac:dyDescent="0.15">
      <c r="A20" s="49"/>
      <c r="B20" s="38"/>
      <c r="C20" s="38"/>
      <c r="D20" s="144" t="str">
        <f>IF(E20="","",VLOOKUP(F20,'7 - Barème 2017'!$A$17:$G$231,7))</f>
        <v/>
      </c>
      <c r="E20" s="36" t="str">
        <f>IF(C$21&gt;4,4,"")</f>
        <v/>
      </c>
      <c r="F20" s="37"/>
      <c r="G20" s="87" t="str">
        <f>IF(E20="","",VLOOKUP(F20,'7 - Barème 2017'!$A$17:$H$249,8))</f>
        <v/>
      </c>
      <c r="H20" s="49"/>
      <c r="I20" s="38"/>
      <c r="J20" s="38"/>
      <c r="K20" s="144" t="str">
        <f>IF(L20="","",VLOOKUP(M20,'7 - Barème 2017'!$A$17:$G$231,7))</f>
        <v/>
      </c>
      <c r="L20" s="36" t="str">
        <f>IF(J$21&gt;4,4,"")</f>
        <v/>
      </c>
      <c r="M20" s="37"/>
      <c r="N20" s="87" t="str">
        <f>IF(L20="","",VLOOKUP(M20,'7 - Barème 2017'!$A$17:$H$249,8))</f>
        <v/>
      </c>
      <c r="O20" s="49"/>
      <c r="P20" s="38"/>
      <c r="Q20" s="38"/>
      <c r="R20" s="144" t="str">
        <f>IF(S20="","",VLOOKUP(T20,'7 - Barème 2017'!$A$17:$G$231,7))</f>
        <v/>
      </c>
      <c r="S20" s="36" t="str">
        <f>IF(Q$21&gt;4,4,"")</f>
        <v/>
      </c>
      <c r="T20" s="37"/>
      <c r="U20" s="87" t="str">
        <f>IF(S20="","",VLOOKUP(T20,'7 - Barème 2017'!$A$17:$H$249,8))</f>
        <v/>
      </c>
      <c r="V20" s="49"/>
      <c r="W20" s="38"/>
      <c r="X20" s="38"/>
      <c r="Y20" s="144" t="str">
        <f>IF(Z20="","",VLOOKUP(AA20,'7 - Barème 2017'!$A$17:$G$231,7))</f>
        <v/>
      </c>
      <c r="Z20" s="36" t="str">
        <f>IF(X$21&gt;4,4,"")</f>
        <v/>
      </c>
      <c r="AA20" s="37"/>
      <c r="AB20" s="87" t="str">
        <f>IF(Z20="","",VLOOKUP(AA20,'7 - Barème 2017'!$A$17:$H$249,8))</f>
        <v/>
      </c>
      <c r="AC20" s="49"/>
      <c r="AD20" s="38"/>
      <c r="AE20" s="38"/>
      <c r="AF20" s="144" t="str">
        <f>IF(AG20="","",VLOOKUP(AH20,'7 - Barème 2017'!$A$17:$G$231,7))</f>
        <v/>
      </c>
      <c r="AG20" s="36" t="str">
        <f>IF(AE$21&gt;4,4,"")</f>
        <v/>
      </c>
      <c r="AH20" s="37"/>
      <c r="AI20" s="87" t="str">
        <f>IF(AG20="","",VLOOKUP(AH20,'7 - Barème 2017'!$A$17:$H$249,8))</f>
        <v/>
      </c>
      <c r="AJ20" s="49"/>
      <c r="AK20" s="38"/>
      <c r="AL20" s="38"/>
      <c r="AM20" s="144" t="str">
        <f>IF(AN20="","",VLOOKUP(AO20,'7 - Barème 2017'!$A$17:$G$231,7))</f>
        <v/>
      </c>
      <c r="AN20" s="36" t="str">
        <f>IF(AL$21&gt;4,4,"")</f>
        <v/>
      </c>
      <c r="AO20" s="37"/>
      <c r="AP20" s="87" t="str">
        <f>IF(AN20="","",VLOOKUP(AO20,'7 - Barème 2017'!$A$17:$H$249,8))</f>
        <v/>
      </c>
      <c r="AQ20" s="49"/>
      <c r="AR20" s="38"/>
      <c r="AS20" s="38"/>
      <c r="AT20" s="144" t="str">
        <f>IF(AU20="","",VLOOKUP(AV20,'7 - Barème 2017'!$A$17:$G$231,7))</f>
        <v/>
      </c>
      <c r="AU20" s="36" t="str">
        <f>IF(AS$21&gt;4,4,"")</f>
        <v/>
      </c>
      <c r="AV20" s="37"/>
      <c r="AW20" s="87" t="str">
        <f>IF(AU20="","",VLOOKUP(AV20,'7 - Barème 2017'!$A$17:$H$249,8))</f>
        <v/>
      </c>
      <c r="AX20" s="49"/>
      <c r="AY20" s="38"/>
      <c r="AZ20" s="38"/>
      <c r="BA20" s="144" t="str">
        <f>IF(BB20="","",VLOOKUP(BC20,'7 - Barème 2017'!$A$17:$G$231,7))</f>
        <v/>
      </c>
      <c r="BB20" s="36" t="str">
        <f>IF(AZ$21&gt;4,4,"")</f>
        <v/>
      </c>
      <c r="BC20" s="37"/>
      <c r="BD20" s="87" t="str">
        <f>IF(BB20="","",VLOOKUP(BC20,'7 - Barème 2017'!$A$17:$H$249,8))</f>
        <v/>
      </c>
      <c r="BE20" s="49"/>
      <c r="BF20" s="38"/>
      <c r="BG20" s="38"/>
      <c r="BH20" s="144" t="str">
        <f>IF(BI20="","",VLOOKUP(BJ20,'7 - Barème 2017'!$A$17:$G$231,7))</f>
        <v/>
      </c>
      <c r="BI20" s="36" t="str">
        <f>IF(BG$21&gt;4,4,"")</f>
        <v/>
      </c>
      <c r="BJ20" s="37"/>
      <c r="BK20" s="87" t="str">
        <f>IF(BI20="","",VLOOKUP(BJ20,'7 - Barème 2017'!$A$17:$H$249,8))</f>
        <v/>
      </c>
      <c r="BL20" s="49"/>
      <c r="BM20" s="38"/>
      <c r="BN20" s="38"/>
      <c r="BO20" s="144" t="str">
        <f>IF(BP20="","",VLOOKUP(BQ20,'7 - Barème 2017'!$A$17:$G$231,7))</f>
        <v/>
      </c>
      <c r="BP20" s="36" t="str">
        <f>IF(BN$21&gt;4,4,"")</f>
        <v/>
      </c>
      <c r="BQ20" s="37"/>
      <c r="BR20" s="87" t="str">
        <f>IF(BP20="","",VLOOKUP(BQ20,'7 - Barème 2017'!$A$17:$H$249,8))</f>
        <v/>
      </c>
      <c r="BS20" s="49"/>
      <c r="BT20" s="38"/>
      <c r="BU20" s="38"/>
      <c r="BV20" s="144" t="str">
        <f>IF(BW20="","",VLOOKUP(BX20,'7 - Barème 2017'!$A$17:$G$231,7))</f>
        <v/>
      </c>
      <c r="BW20" s="36" t="str">
        <f>IF(BU$21&gt;4,4,"")</f>
        <v/>
      </c>
      <c r="BX20" s="37"/>
      <c r="BY20" s="87" t="str">
        <f>IF(BW20="","",VLOOKUP(BX20,'7 - Barème 2017'!$A$17:$H$249,8))</f>
        <v/>
      </c>
      <c r="BZ20" s="49"/>
      <c r="CA20" s="38"/>
      <c r="CB20" s="38"/>
      <c r="CC20" s="144" t="str">
        <f>IF(CD20="","",VLOOKUP(CE20,'7 - Barème 2017'!$A$17:$G$231,7))</f>
        <v/>
      </c>
      <c r="CD20" s="36" t="str">
        <f>IF(CB$21&gt;4,4,"")</f>
        <v/>
      </c>
      <c r="CE20" s="37"/>
      <c r="CF20" s="87" t="str">
        <f>IF(CD20="","",VLOOKUP(CE20,'7 - Barème 2017'!$A$17:$H$249,8))</f>
        <v/>
      </c>
      <c r="CH20" s="177" t="s">
        <v>629</v>
      </c>
    </row>
    <row r="21" spans="1:86" x14ac:dyDescent="0.15">
      <c r="A21" s="47"/>
      <c r="B21" s="25" t="s">
        <v>408</v>
      </c>
      <c r="C21" s="30">
        <f>IF(B15="",0,B19-B18+1)</f>
        <v>0</v>
      </c>
      <c r="D21" s="30"/>
      <c r="E21" s="36"/>
      <c r="F21" s="57"/>
      <c r="G21" s="48"/>
      <c r="H21" s="47"/>
      <c r="I21" s="25" t="s">
        <v>408</v>
      </c>
      <c r="J21" s="30">
        <f>IF(I15="",0,I19-I18+1)</f>
        <v>0</v>
      </c>
      <c r="K21" s="30"/>
      <c r="L21" s="36"/>
      <c r="M21" s="57"/>
      <c r="N21" s="48"/>
      <c r="O21" s="47"/>
      <c r="P21" s="25" t="s">
        <v>408</v>
      </c>
      <c r="Q21" s="30">
        <f>IF(P15="",0,P19-P18+1)</f>
        <v>0</v>
      </c>
      <c r="R21" s="30"/>
      <c r="S21" s="36"/>
      <c r="T21" s="57"/>
      <c r="U21" s="48"/>
      <c r="V21" s="47"/>
      <c r="W21" s="77" t="s">
        <v>408</v>
      </c>
      <c r="X21" s="30">
        <f>IF(W15="",0,W19-W18+1)</f>
        <v>0</v>
      </c>
      <c r="Y21" s="30"/>
      <c r="Z21" s="36"/>
      <c r="AA21" s="57"/>
      <c r="AB21" s="48"/>
      <c r="AC21" s="47"/>
      <c r="AD21" s="25" t="s">
        <v>408</v>
      </c>
      <c r="AE21" s="30">
        <f>IF(AD15="",0,AD19-AD18+1)</f>
        <v>0</v>
      </c>
      <c r="AF21" s="30"/>
      <c r="AG21" s="36"/>
      <c r="AH21" s="57"/>
      <c r="AI21" s="48"/>
      <c r="AJ21" s="47"/>
      <c r="AK21" s="25" t="s">
        <v>408</v>
      </c>
      <c r="AL21" s="30">
        <f>IF(AK15="",0,AK19-AK18+1)</f>
        <v>0</v>
      </c>
      <c r="AM21" s="30"/>
      <c r="AN21" s="36"/>
      <c r="AO21" s="57"/>
      <c r="AP21" s="48"/>
      <c r="AQ21" s="47"/>
      <c r="AR21" s="25" t="s">
        <v>408</v>
      </c>
      <c r="AS21" s="30">
        <f>IF(AR15="",0,AR19-AR18+1)</f>
        <v>0</v>
      </c>
      <c r="AT21" s="30"/>
      <c r="AU21" s="36"/>
      <c r="AV21" s="57"/>
      <c r="AW21" s="48"/>
      <c r="AX21" s="47"/>
      <c r="AY21" s="25" t="s">
        <v>408</v>
      </c>
      <c r="AZ21" s="30">
        <f>IF(AY15="",0,AY19-AY18+1)</f>
        <v>0</v>
      </c>
      <c r="BA21" s="30"/>
      <c r="BB21" s="36"/>
      <c r="BC21" s="57"/>
      <c r="BD21" s="48"/>
      <c r="BE21" s="47"/>
      <c r="BF21" s="25" t="s">
        <v>408</v>
      </c>
      <c r="BG21" s="30">
        <f>IF(BF15="",0,BF19-BF18+1)</f>
        <v>0</v>
      </c>
      <c r="BH21" s="30"/>
      <c r="BI21" s="36"/>
      <c r="BJ21" s="57"/>
      <c r="BK21" s="48"/>
      <c r="BL21" s="47"/>
      <c r="BM21" s="25" t="s">
        <v>408</v>
      </c>
      <c r="BN21" s="30">
        <f>IF(BM15="",0,BM19-BM18+1)</f>
        <v>0</v>
      </c>
      <c r="BO21" s="30"/>
      <c r="BP21" s="36"/>
      <c r="BQ21" s="57"/>
      <c r="BR21" s="48"/>
      <c r="BS21" s="47"/>
      <c r="BT21" s="25" t="s">
        <v>408</v>
      </c>
      <c r="BU21" s="30">
        <f>IF(BT15="",0,BT19-BT18+1)</f>
        <v>0</v>
      </c>
      <c r="BV21" s="30"/>
      <c r="BW21" s="36"/>
      <c r="BX21" s="57"/>
      <c r="BY21" s="48"/>
      <c r="BZ21" s="47"/>
      <c r="CA21" s="25" t="s">
        <v>408</v>
      </c>
      <c r="CB21" s="30">
        <f>IF(CA15="",0,CA19-CA18+1)</f>
        <v>0</v>
      </c>
      <c r="CC21" s="30"/>
      <c r="CD21" s="36"/>
      <c r="CE21" s="57"/>
      <c r="CF21" s="48"/>
      <c r="CH21" s="176" t="s">
        <v>529</v>
      </c>
    </row>
    <row r="22" spans="1:86" x14ac:dyDescent="0.15">
      <c r="A22" s="51"/>
      <c r="B22" s="52" t="s">
        <v>601</v>
      </c>
      <c r="C22" s="53"/>
      <c r="D22" s="54">
        <f>B15</f>
        <v>0</v>
      </c>
      <c r="E22" s="54"/>
      <c r="F22" s="142">
        <f>IF(B15="",0,IF(C21=1,'7 - Barème 2017'!$E$5/2,(IF(AND(C21&gt;1,B16="e"),SUM(G17:G20)+((VLOOKUP(C21-1,E17:G20,3))/2),SUM(G17:G20)+VLOOKUP(C21-1,E17:G20,3)))))</f>
        <v>0</v>
      </c>
      <c r="G22" s="56"/>
      <c r="H22" s="51"/>
      <c r="I22" s="52" t="s">
        <v>601</v>
      </c>
      <c r="J22" s="53"/>
      <c r="K22" s="54">
        <f>I15</f>
        <v>0</v>
      </c>
      <c r="L22" s="54"/>
      <c r="M22" s="142">
        <f>IF(I15="",0,IF(J21=1,'7 - Barème 2017'!$E$5/2,(IF(AND(J21&gt;1,I16="e"),SUM(N17:N20)+((VLOOKUP(J21-1,L17:N20,3))/2),SUM(N17:N20)+VLOOKUP(J21-1,L17:N20,3)))))</f>
        <v>0</v>
      </c>
      <c r="N22" s="56"/>
      <c r="O22" s="51"/>
      <c r="P22" s="52" t="s">
        <v>601</v>
      </c>
      <c r="Q22" s="53"/>
      <c r="R22" s="54">
        <f>P15</f>
        <v>0</v>
      </c>
      <c r="S22" s="54"/>
      <c r="T22" s="142">
        <f>IF(P15="",0,IF(Q21=1,'7 - Barème 2017'!$E$5/2,(IF(AND(Q21&gt;1,P16="e"),SUM(U17:U20)+((VLOOKUP(Q21-1,S17:U20,3))/2),SUM(U17:U20)+VLOOKUP(Q21-1,S17:U20,3)))))</f>
        <v>0</v>
      </c>
      <c r="U22" s="56"/>
      <c r="V22" s="51"/>
      <c r="W22" s="53"/>
      <c r="X22" s="53"/>
      <c r="Y22" s="54">
        <f>W15</f>
        <v>0</v>
      </c>
      <c r="Z22" s="54"/>
      <c r="AA22" s="142">
        <f>IF(W15="",0,IF(X21=1,'7 - Barème 2017'!$E$5/2,(IF(AND(X21&gt;1,W16="e"),SUM(AB17:AB20)+((VLOOKUP(X21-1,Z17:AB20,3))/2),SUM(AB17:AB20)+VLOOKUP(X21-1,Z17:AB20,3)))))</f>
        <v>0</v>
      </c>
      <c r="AB22" s="56"/>
      <c r="AC22" s="51"/>
      <c r="AD22" s="53"/>
      <c r="AE22" s="53"/>
      <c r="AF22" s="54">
        <f>AD15</f>
        <v>0</v>
      </c>
      <c r="AG22" s="54"/>
      <c r="AH22" s="142">
        <f>IF(AD15="",0,IF(AE21=1,'7 - Barème 2017'!$E$5/2,(IF(AND(AE21&gt;1,AD16="e"),SUM(AI17:AI20)+((VLOOKUP(AE21-1,AG17:AI20,3))/2),SUM(AI17:AI20)+VLOOKUP(AE21-1,AG17:AI20,3)))))</f>
        <v>0</v>
      </c>
      <c r="AI22" s="56"/>
      <c r="AJ22" s="51"/>
      <c r="AK22" s="52" t="s">
        <v>601</v>
      </c>
      <c r="AL22" s="53"/>
      <c r="AM22" s="54">
        <f>AK15</f>
        <v>0</v>
      </c>
      <c r="AN22" s="54"/>
      <c r="AO22" s="142">
        <f>IF(AK15="",0,IF(AL21=1,'7 - Barème 2017'!$E$5/2,(IF(AND(AL21&gt;1,AK16="e"),SUM(AP17:AP20)+((VLOOKUP(AL21-1,AN17:AP20,3))/2),SUM(AP17:AP20)+VLOOKUP(AL21-1,AN17:AP20,3)))))</f>
        <v>0</v>
      </c>
      <c r="AP22" s="56"/>
      <c r="AQ22" s="51"/>
      <c r="AR22" s="52" t="s">
        <v>601</v>
      </c>
      <c r="AS22" s="53"/>
      <c r="AT22" s="54">
        <f>AR15</f>
        <v>0</v>
      </c>
      <c r="AU22" s="54"/>
      <c r="AV22" s="142">
        <f>IF(AR15="",0,IF(AS21=1,'7 - Barème 2017'!$E$5/2,(IF(AND(AS21&gt;1,AR16="e"),SUM(AW17:AW20)+((VLOOKUP(AS21-1,AU17:AW20,3))/2),SUM(AW17:AW20)+VLOOKUP(AS21-1,AU17:AW20,3)))))</f>
        <v>0</v>
      </c>
      <c r="AW22" s="56"/>
      <c r="AX22" s="51"/>
      <c r="AY22" s="52" t="s">
        <v>601</v>
      </c>
      <c r="AZ22" s="53"/>
      <c r="BA22" s="54">
        <f>AY15</f>
        <v>0</v>
      </c>
      <c r="BB22" s="54"/>
      <c r="BC22" s="142">
        <f>IF(AY15="",0,IF(AZ21=1,'7 - Barème 2017'!$E$5/2,(IF(AND(AZ21&gt;1,AY16="e"),SUM(BD17:BD20)+((VLOOKUP(AZ21-1,BB17:BD20,3))/2),SUM(BD17:BD20)+VLOOKUP(AZ21-1,BB17:BD20,3)))))</f>
        <v>0</v>
      </c>
      <c r="BD22" s="56"/>
      <c r="BE22" s="51"/>
      <c r="BF22" s="52" t="s">
        <v>601</v>
      </c>
      <c r="BG22" s="53"/>
      <c r="BH22" s="54">
        <f>BF15</f>
        <v>0</v>
      </c>
      <c r="BI22" s="54"/>
      <c r="BJ22" s="142">
        <f>IF(BF15="",0,IF(BG21=1,'7 - Barème 2017'!$E$5/2,(IF(AND(BG21&gt;1,BF16="e"),SUM(BK17:BK20)+((VLOOKUP(BG21-1,BI17:BK20,3))/2),SUM(BK17:BK20)+VLOOKUP(BG21-1,BI17:BK20,3)))))</f>
        <v>0</v>
      </c>
      <c r="BK22" s="56"/>
      <c r="BL22" s="51"/>
      <c r="BM22" s="52" t="s">
        <v>601</v>
      </c>
      <c r="BN22" s="53"/>
      <c r="BO22" s="54">
        <f>BM15</f>
        <v>0</v>
      </c>
      <c r="BP22" s="54"/>
      <c r="BQ22" s="142">
        <f>IF(BM15="",0,IF(BN21=1,'7 - Barème 2017'!$E$5/2,(IF(AND(BN21&gt;1,BM16="e"),SUM(BR17:BR20)+((VLOOKUP(BN21-1,BP17:BR20,3))/2),SUM(BR17:BR20)+VLOOKUP(BN21-1,BP17:BR20,3)))))</f>
        <v>0</v>
      </c>
      <c r="BR22" s="56"/>
      <c r="BS22" s="51"/>
      <c r="BT22" s="52" t="s">
        <v>601</v>
      </c>
      <c r="BU22" s="53"/>
      <c r="BV22" s="54">
        <f>BT15</f>
        <v>0</v>
      </c>
      <c r="BW22" s="54"/>
      <c r="BX22" s="142">
        <f>IF(BT15="",0,IF(BU21=1,'7 - Barème 2017'!$E$5/2,(IF(AND(BU21&gt;1,BT16="e"),SUM(BY17:BY20)+((VLOOKUP(BU21-1,BW17:BY20,3))/2),SUM(BY17:BY20)+VLOOKUP(BU21-1,BW17:BY20,3)))))</f>
        <v>0</v>
      </c>
      <c r="BY22" s="56"/>
      <c r="BZ22" s="51"/>
      <c r="CA22" s="52" t="s">
        <v>601</v>
      </c>
      <c r="CB22" s="53"/>
      <c r="CC22" s="54">
        <f>CA15</f>
        <v>0</v>
      </c>
      <c r="CD22" s="54"/>
      <c r="CE22" s="142">
        <f>IF(CA15="",0,IF(CB21=1,'7 - Barème 2017'!$E$5/2,(IF(AND(CB21&gt;1,CA16="e"),SUM(CF17:CF20)+((VLOOKUP(CB21-1,CD17:CF20,3))/2),SUM(CF17:CF20)+VLOOKUP(CB21-1,CD17:CF20,3)))))</f>
        <v>0</v>
      </c>
      <c r="CF22" s="56"/>
      <c r="CH22" s="176" t="s">
        <v>630</v>
      </c>
    </row>
    <row r="23" spans="1:86" x14ac:dyDescent="0.15">
      <c r="A23" s="14"/>
      <c r="B23" s="14"/>
      <c r="C23" s="14"/>
      <c r="D23" s="30"/>
      <c r="E23" s="36"/>
      <c r="F23" s="14"/>
      <c r="G23" s="30"/>
      <c r="H23" s="14"/>
      <c r="I23" s="14"/>
      <c r="J23" s="14"/>
      <c r="K23" s="30"/>
      <c r="L23" s="36"/>
      <c r="M23" s="14"/>
      <c r="N23" s="30"/>
      <c r="O23" s="14"/>
      <c r="P23" s="14"/>
      <c r="Q23" s="14"/>
      <c r="R23" s="30"/>
      <c r="S23" s="36"/>
      <c r="T23" s="14"/>
      <c r="U23" s="30"/>
      <c r="V23" s="14"/>
      <c r="X23" s="14"/>
      <c r="Y23" s="30"/>
      <c r="Z23" s="36"/>
      <c r="AA23" s="14"/>
      <c r="AB23" s="30"/>
      <c r="AC23" s="14"/>
      <c r="AE23" s="14"/>
      <c r="AF23" s="30"/>
      <c r="AG23" s="36"/>
      <c r="AH23" s="14"/>
      <c r="AI23" s="30"/>
      <c r="AJ23" s="14"/>
      <c r="AL23" s="14"/>
      <c r="AM23" s="30"/>
      <c r="AN23" s="36"/>
      <c r="AO23" s="14"/>
      <c r="AP23" s="30"/>
      <c r="AQ23" s="14"/>
      <c r="AS23" s="14"/>
      <c r="AT23" s="30"/>
      <c r="AU23" s="36"/>
      <c r="AV23" s="14"/>
      <c r="AW23" s="30"/>
      <c r="AX23" s="14"/>
      <c r="AZ23" s="14"/>
      <c r="BA23" s="30"/>
      <c r="BB23" s="36"/>
      <c r="BC23" s="14"/>
      <c r="BD23" s="30"/>
      <c r="BE23" s="14"/>
      <c r="BG23" s="14"/>
      <c r="BH23" s="30"/>
      <c r="BI23" s="36"/>
      <c r="BJ23" s="14"/>
      <c r="BK23" s="30"/>
      <c r="BL23" s="14"/>
      <c r="BN23" s="14"/>
      <c r="BO23" s="30"/>
      <c r="BP23" s="36"/>
      <c r="BQ23" s="14"/>
      <c r="BR23" s="30"/>
      <c r="BS23" s="14"/>
      <c r="BT23" s="14"/>
      <c r="BU23" s="14"/>
      <c r="BV23" s="30"/>
      <c r="BW23" s="36"/>
      <c r="BX23" s="14"/>
      <c r="BY23" s="30"/>
      <c r="BZ23" s="14"/>
      <c r="CA23" s="14"/>
      <c r="CB23" s="14"/>
      <c r="CC23" s="30"/>
      <c r="CD23" s="36"/>
      <c r="CE23" s="14"/>
      <c r="CF23" s="30"/>
      <c r="CH23" s="176" t="s">
        <v>406</v>
      </c>
    </row>
    <row r="24" spans="1:86" x14ac:dyDescent="0.15">
      <c r="A24" s="14"/>
      <c r="B24" s="14"/>
      <c r="C24" s="14"/>
      <c r="D24" s="30"/>
      <c r="E24" s="36"/>
      <c r="F24" s="14"/>
      <c r="G24" s="30"/>
      <c r="H24" s="14"/>
      <c r="I24" s="14"/>
      <c r="J24" s="14"/>
      <c r="K24" s="30"/>
      <c r="L24" s="36"/>
      <c r="M24" s="14"/>
      <c r="N24" s="30"/>
      <c r="O24" s="14"/>
      <c r="P24" s="14"/>
      <c r="Q24" s="14"/>
      <c r="R24" s="30"/>
      <c r="S24" s="36"/>
      <c r="T24" s="14"/>
      <c r="U24" s="30"/>
      <c r="V24" s="14"/>
      <c r="X24" s="14"/>
      <c r="Y24" s="30"/>
      <c r="Z24" s="36"/>
      <c r="AA24" s="14"/>
      <c r="AB24" s="30"/>
      <c r="AC24" s="14"/>
      <c r="AE24" s="14"/>
      <c r="AF24" s="30"/>
      <c r="AG24" s="36"/>
      <c r="AH24" s="14"/>
      <c r="AI24" s="30"/>
      <c r="AJ24" s="14"/>
      <c r="AL24" s="14"/>
      <c r="AM24" s="30"/>
      <c r="AN24" s="36"/>
      <c r="AO24" s="14"/>
      <c r="AP24" s="30"/>
      <c r="AQ24" s="14"/>
      <c r="AS24" s="14"/>
      <c r="AT24" s="30"/>
      <c r="AU24" s="36"/>
      <c r="AV24" s="14"/>
      <c r="AW24" s="30"/>
      <c r="AX24" s="14"/>
      <c r="AZ24" s="14"/>
      <c r="BA24" s="30"/>
      <c r="BB24" s="36"/>
      <c r="BC24" s="14"/>
      <c r="BD24" s="30"/>
      <c r="BE24" s="14"/>
      <c r="BG24" s="14"/>
      <c r="BH24" s="30"/>
      <c r="BI24" s="36"/>
      <c r="BJ24" s="14"/>
      <c r="BK24" s="30"/>
      <c r="BL24" s="14"/>
      <c r="BN24" s="14"/>
      <c r="BO24" s="30"/>
      <c r="BP24" s="36"/>
      <c r="BQ24" s="14"/>
      <c r="BR24" s="30"/>
      <c r="BS24" s="14"/>
      <c r="BT24" s="14"/>
      <c r="BU24" s="14"/>
      <c r="BV24" s="30"/>
      <c r="BW24" s="36"/>
      <c r="BX24" s="14"/>
      <c r="BY24" s="30"/>
      <c r="BZ24" s="14"/>
      <c r="CA24" s="14"/>
      <c r="CB24" s="14"/>
      <c r="CC24" s="30"/>
      <c r="CD24" s="36"/>
      <c r="CE24" s="14"/>
      <c r="CF24" s="30"/>
      <c r="CH24" s="176" t="s">
        <v>580</v>
      </c>
    </row>
    <row r="25" spans="1:86" x14ac:dyDescent="0.15">
      <c r="A25" s="41" t="s">
        <v>638</v>
      </c>
      <c r="B25" s="50"/>
      <c r="C25" s="13"/>
      <c r="D25" s="42"/>
      <c r="E25" s="42"/>
      <c r="F25" s="43"/>
      <c r="G25" s="44"/>
      <c r="H25" s="41" t="s">
        <v>638</v>
      </c>
      <c r="I25" s="50"/>
      <c r="J25" s="13"/>
      <c r="K25" s="42"/>
      <c r="L25" s="42"/>
      <c r="M25" s="43"/>
      <c r="N25" s="44"/>
      <c r="O25" s="41" t="s">
        <v>638</v>
      </c>
      <c r="P25" s="50"/>
      <c r="Q25" s="13"/>
      <c r="R25" s="42"/>
      <c r="S25" s="42"/>
      <c r="T25" s="43"/>
      <c r="U25" s="44"/>
      <c r="V25" s="41" t="s">
        <v>638</v>
      </c>
      <c r="W25" s="50"/>
      <c r="X25" s="13"/>
      <c r="Y25" s="42"/>
      <c r="Z25" s="42"/>
      <c r="AA25" s="43"/>
      <c r="AB25" s="44"/>
      <c r="AC25" s="41" t="s">
        <v>638</v>
      </c>
      <c r="AD25" s="50"/>
      <c r="AE25" s="13"/>
      <c r="AF25" s="42"/>
      <c r="AG25" s="42"/>
      <c r="AH25" s="43"/>
      <c r="AI25" s="44"/>
      <c r="AJ25" s="41" t="s">
        <v>638</v>
      </c>
      <c r="AK25" s="50"/>
      <c r="AL25" s="13"/>
      <c r="AM25" s="42"/>
      <c r="AN25" s="42"/>
      <c r="AO25" s="43"/>
      <c r="AP25" s="44"/>
      <c r="AQ25" s="41" t="s">
        <v>638</v>
      </c>
      <c r="AR25" s="50"/>
      <c r="AS25" s="13"/>
      <c r="AT25" s="42"/>
      <c r="AU25" s="42"/>
      <c r="AV25" s="43"/>
      <c r="AW25" s="44"/>
      <c r="AX25" s="41" t="s">
        <v>638</v>
      </c>
      <c r="AY25" s="50"/>
      <c r="AZ25" s="13"/>
      <c r="BA25" s="42"/>
      <c r="BB25" s="42"/>
      <c r="BC25" s="43"/>
      <c r="BD25" s="44"/>
      <c r="BE25" s="41" t="s">
        <v>638</v>
      </c>
      <c r="BF25" s="50"/>
      <c r="BG25" s="13"/>
      <c r="BH25" s="42"/>
      <c r="BI25" s="42"/>
      <c r="BJ25" s="43"/>
      <c r="BK25" s="44"/>
      <c r="BL25" s="41" t="s">
        <v>638</v>
      </c>
      <c r="BM25" s="50"/>
      <c r="BN25" s="13"/>
      <c r="BO25" s="42"/>
      <c r="BP25" s="42"/>
      <c r="BQ25" s="43"/>
      <c r="BR25" s="44"/>
      <c r="BS25" s="41" t="s">
        <v>638</v>
      </c>
      <c r="BT25" s="50"/>
      <c r="BU25" s="13"/>
      <c r="BV25" s="42"/>
      <c r="BW25" s="42"/>
      <c r="BX25" s="43"/>
      <c r="BY25" s="44"/>
      <c r="BZ25" s="41" t="s">
        <v>638</v>
      </c>
      <c r="CA25" s="50"/>
      <c r="CB25" s="13"/>
      <c r="CC25" s="42"/>
      <c r="CD25" s="42"/>
      <c r="CE25" s="43"/>
      <c r="CF25" s="44"/>
      <c r="CH25" s="177" t="s">
        <v>786</v>
      </c>
    </row>
    <row r="26" spans="1:86" x14ac:dyDescent="0.15">
      <c r="A26" s="45" t="s">
        <v>654</v>
      </c>
      <c r="B26" s="143" t="str">
        <f>IF(B25="","",IF(AND(OR(D27="e",D27=""),OR(D28="",D28="e"),OR(D29="",D29="e"),OR(D30="",D30="e")),"E","Hors Zone Euro"))</f>
        <v/>
      </c>
      <c r="C26" s="14"/>
      <c r="D26" s="30">
        <f>IF(B25="",0,C31-1)</f>
        <v>0</v>
      </c>
      <c r="E26" s="36" t="s">
        <v>656</v>
      </c>
      <c r="F26" s="25"/>
      <c r="G26" s="46"/>
      <c r="H26" s="45" t="s">
        <v>654</v>
      </c>
      <c r="I26" s="143" t="str">
        <f>IF(I25="","",IF(AND(OR(K27="e",K27=""),OR(K28="",K28="e"),OR(K29="",K29="e"),OR(K30="",K30="e")),"E","Hors Zone Euro"))</f>
        <v/>
      </c>
      <c r="J26" s="14"/>
      <c r="K26" s="30">
        <f>IF(I25="",0,J31-1)</f>
        <v>0</v>
      </c>
      <c r="L26" s="36" t="s">
        <v>656</v>
      </c>
      <c r="M26" s="25"/>
      <c r="N26" s="46"/>
      <c r="O26" s="45" t="s">
        <v>654</v>
      </c>
      <c r="P26" s="143" t="str">
        <f>IF(P25="","",IF(AND(OR(R27="e",R27=""),OR(R28="",R28="e"),OR(R29="",R29="e"),OR(R30="",R30="e")),"E","Hors Zone Euro"))</f>
        <v/>
      </c>
      <c r="Q26" s="14"/>
      <c r="R26" s="30">
        <f>IF(P25="",0,Q31-1)</f>
        <v>0</v>
      </c>
      <c r="S26" s="36" t="s">
        <v>656</v>
      </c>
      <c r="T26" s="25"/>
      <c r="U26" s="46"/>
      <c r="V26" s="45" t="s">
        <v>654</v>
      </c>
      <c r="W26" s="143" t="str">
        <f>IF(W25="","",IF(AND(OR(Y27="e",Y27=""),OR(Y28="",Y28="e"),OR(Y29="",Y29="e"),OR(Y30="",Y30="e")),"E","Hors Zone Euro"))</f>
        <v/>
      </c>
      <c r="X26" s="14"/>
      <c r="Y26" s="30">
        <f>IF(W25="",0,X31-1)</f>
        <v>0</v>
      </c>
      <c r="Z26" s="36" t="s">
        <v>656</v>
      </c>
      <c r="AA26" s="25"/>
      <c r="AB26" s="46"/>
      <c r="AC26" s="45" t="s">
        <v>654</v>
      </c>
      <c r="AD26" s="143" t="str">
        <f>IF(AD25="","",IF(AND(OR(AF27="e",AF27=""),OR(AF28="",AF28="e"),OR(AF29="",AF29="e"),OR(AF30="",AF30="e")),"E","Hors Zone Euro"))</f>
        <v/>
      </c>
      <c r="AE26" s="14"/>
      <c r="AF26" s="30">
        <f>IF(AD25="",0,AE31-1)</f>
        <v>0</v>
      </c>
      <c r="AG26" s="36" t="s">
        <v>656</v>
      </c>
      <c r="AH26" s="25"/>
      <c r="AI26" s="46"/>
      <c r="AJ26" s="45" t="s">
        <v>654</v>
      </c>
      <c r="AK26" s="143" t="str">
        <f>IF(AK25="","",IF(AND(OR(AM27="e",AM27=""),OR(AM28="",AM28="e"),OR(AM29="",AM29="e"),OR(AM30="",AM30="e")),"E","Hors Zone Euro"))</f>
        <v/>
      </c>
      <c r="AL26" s="14"/>
      <c r="AM26" s="30">
        <f>IF(AK25="",0,AL31-1)</f>
        <v>0</v>
      </c>
      <c r="AN26" s="36" t="s">
        <v>656</v>
      </c>
      <c r="AO26" s="25"/>
      <c r="AP26" s="46"/>
      <c r="AQ26" s="45" t="s">
        <v>654</v>
      </c>
      <c r="AR26" s="143" t="str">
        <f>IF(AR25="","",IF(AND(OR(AT27="e",AT27=""),OR(AT28="",AT28="e"),OR(AT29="",AT29="e"),OR(AT30="",AT30="e")),"E","Hors Zone Euro"))</f>
        <v/>
      </c>
      <c r="AS26" s="14"/>
      <c r="AT26" s="30">
        <f>IF(AR25="",0,AS31-1)</f>
        <v>0</v>
      </c>
      <c r="AU26" s="36" t="s">
        <v>656</v>
      </c>
      <c r="AV26" s="25"/>
      <c r="AW26" s="46"/>
      <c r="AX26" s="45" t="s">
        <v>654</v>
      </c>
      <c r="AY26" s="143" t="str">
        <f>IF(AY25="","",IF(AND(OR(BA27="e",BA27=""),OR(BA28="",BA28="e"),OR(BA29="",BA29="e"),OR(BA30="",BA30="e")),"E","Hors Zone Euro"))</f>
        <v/>
      </c>
      <c r="AZ26" s="14"/>
      <c r="BA26" s="30">
        <f>IF(AY25="",0,AZ31-1)</f>
        <v>0</v>
      </c>
      <c r="BB26" s="36" t="s">
        <v>656</v>
      </c>
      <c r="BC26" s="25"/>
      <c r="BD26" s="46"/>
      <c r="BE26" s="45" t="s">
        <v>654</v>
      </c>
      <c r="BF26" s="143" t="str">
        <f>IF(BF25="","",IF(AND(OR(BH27="e",BH27=""),OR(BH28="",BH28="e"),OR(BH29="",BH29="e"),OR(BH30="",BH30="e")),"E","Hors Zone Euro"))</f>
        <v/>
      </c>
      <c r="BG26" s="14"/>
      <c r="BH26" s="30">
        <f>IF(BF25="",0,BG31-1)</f>
        <v>0</v>
      </c>
      <c r="BI26" s="36" t="s">
        <v>656</v>
      </c>
      <c r="BJ26" s="25"/>
      <c r="BK26" s="46"/>
      <c r="BL26" s="45" t="s">
        <v>654</v>
      </c>
      <c r="BM26" s="143" t="str">
        <f>IF(BM25="","",IF(AND(OR(BO27="e",BO27=""),OR(BO28="",BO28="e"),OR(BO29="",BO29="e"),OR(BO30="",BO30="e")),"E","Hors Zone Euro"))</f>
        <v/>
      </c>
      <c r="BN26" s="14"/>
      <c r="BO26" s="30">
        <f>IF(BM25="",0,BN31-1)</f>
        <v>0</v>
      </c>
      <c r="BP26" s="36" t="s">
        <v>656</v>
      </c>
      <c r="BQ26" s="25"/>
      <c r="BR26" s="46"/>
      <c r="BS26" s="45" t="s">
        <v>654</v>
      </c>
      <c r="BT26" s="143" t="str">
        <f>IF(BT25="","",IF(AND(OR(BV27="e",BV27=""),OR(BV28="",BV28="e"),OR(BV29="",BV29="e"),OR(BV30="",BV30="e")),"E","Hors Zone Euro"))</f>
        <v/>
      </c>
      <c r="BU26" s="14"/>
      <c r="BV26" s="30">
        <f>IF(BT25="",0,BU31-1)</f>
        <v>0</v>
      </c>
      <c r="BW26" s="36" t="s">
        <v>656</v>
      </c>
      <c r="BX26" s="25"/>
      <c r="BY26" s="46"/>
      <c r="BZ26" s="45" t="s">
        <v>654</v>
      </c>
      <c r="CA26" s="143" t="str">
        <f>IF(CA25="","",IF(AND(OR(CC27="e",CC27=""),OR(CC28="",CC28="e"),OR(CC29="",CC29="e"),OR(CC30="",CC30="e")),"E","Hors Zone Euro"))</f>
        <v/>
      </c>
      <c r="CB26" s="14"/>
      <c r="CC26" s="30">
        <f>IF(CA25="",0,CB31-1)</f>
        <v>0</v>
      </c>
      <c r="CD26" s="36" t="s">
        <v>656</v>
      </c>
      <c r="CE26" s="25"/>
      <c r="CF26" s="46"/>
      <c r="CH26" s="177" t="s">
        <v>582</v>
      </c>
    </row>
    <row r="27" spans="1:86" x14ac:dyDescent="0.15">
      <c r="A27" s="92" t="str">
        <f>IF(B25="","",1)</f>
        <v/>
      </c>
      <c r="B27" s="14"/>
      <c r="C27" s="14"/>
      <c r="D27" s="144" t="str">
        <f>IF(E27="","",VLOOKUP(F27,'7 - Barème 2017'!$A$17:$G$231,7))</f>
        <v/>
      </c>
      <c r="E27" s="36" t="str">
        <f>IF(C$31&gt;1,1,"")</f>
        <v/>
      </c>
      <c r="F27" s="39"/>
      <c r="G27" s="87" t="str">
        <f>IF(E27="","",VLOOKUP(F27,'7 - Barème 2017'!$A$17:$H$249,8))</f>
        <v/>
      </c>
      <c r="H27" s="92" t="str">
        <f>IF(I25="","",1)</f>
        <v/>
      </c>
      <c r="I27" s="14"/>
      <c r="J27" s="14"/>
      <c r="K27" s="144" t="str">
        <f>IF(L27="","",VLOOKUP(M27,'7 - Barème 2017'!$A$17:$G$231,7))</f>
        <v/>
      </c>
      <c r="L27" s="36" t="str">
        <f>IF(J$31&gt;1,1,"")</f>
        <v/>
      </c>
      <c r="M27" s="39"/>
      <c r="N27" s="87" t="str">
        <f>IF(L27="","",VLOOKUP(M27,'7 - Barème 2017'!$A$17:$H$249,8))</f>
        <v/>
      </c>
      <c r="O27" s="92" t="str">
        <f>IF(P25="","",1)</f>
        <v/>
      </c>
      <c r="P27" s="14"/>
      <c r="Q27" s="14"/>
      <c r="R27" s="144" t="str">
        <f>IF(S27="","",VLOOKUP(T27,'7 - Barème 2017'!$A$17:$G$231,7))</f>
        <v/>
      </c>
      <c r="S27" s="36" t="str">
        <f>IF(Q$31&gt;1,1,"")</f>
        <v/>
      </c>
      <c r="T27" s="39"/>
      <c r="U27" s="87" t="str">
        <f>IF(S27="","",VLOOKUP(T27,'7 - Barème 2017'!$A$17:$H$249,8))</f>
        <v/>
      </c>
      <c r="V27" s="92" t="str">
        <f>IF(W25="","",1)</f>
        <v/>
      </c>
      <c r="W27" s="14"/>
      <c r="X27" s="14"/>
      <c r="Y27" s="144" t="str">
        <f>IF(Z27="","",VLOOKUP(AA27,'7 - Barème 2017'!$A$17:$G$231,7))</f>
        <v/>
      </c>
      <c r="Z27" s="36" t="str">
        <f>IF(X$31&gt;1,1,"")</f>
        <v/>
      </c>
      <c r="AA27" s="39"/>
      <c r="AB27" s="87" t="str">
        <f>IF(Z27="","",VLOOKUP(AA27,'7 - Barème 2017'!$A$17:$H$249,8))</f>
        <v/>
      </c>
      <c r="AC27" s="92" t="str">
        <f>IF(AD25="","",1)</f>
        <v/>
      </c>
      <c r="AD27" s="14"/>
      <c r="AE27" s="14"/>
      <c r="AF27" s="144" t="str">
        <f>IF(AG27="","",VLOOKUP(AH27,'7 - Barème 2017'!$A$17:$G$231,7))</f>
        <v/>
      </c>
      <c r="AG27" s="36" t="str">
        <f>IF(AE$31&gt;1,1,"")</f>
        <v/>
      </c>
      <c r="AH27" s="39"/>
      <c r="AI27" s="87" t="str">
        <f>IF(AG27="","",VLOOKUP(AH27,'7 - Barème 2017'!$A$17:$H$249,8))</f>
        <v/>
      </c>
      <c r="AJ27" s="92" t="str">
        <f>IF(AK25="","",1)</f>
        <v/>
      </c>
      <c r="AK27" s="14"/>
      <c r="AL27" s="14"/>
      <c r="AM27" s="144" t="str">
        <f>IF(AN27="","",VLOOKUP(AO27,'7 - Barème 2017'!$A$17:$G$231,7))</f>
        <v/>
      </c>
      <c r="AN27" s="36" t="str">
        <f>IF(AL$31&gt;1,1,"")</f>
        <v/>
      </c>
      <c r="AO27" s="39"/>
      <c r="AP27" s="87" t="str">
        <f>IF(AN27="","",VLOOKUP(AO27,'7 - Barème 2017'!$A$17:$H$249,8))</f>
        <v/>
      </c>
      <c r="AQ27" s="92" t="str">
        <f>IF(AR25="","",1)</f>
        <v/>
      </c>
      <c r="AR27" s="14"/>
      <c r="AS27" s="14"/>
      <c r="AT27" s="144" t="str">
        <f>IF(AU27="","",VLOOKUP(AV27,'7 - Barème 2017'!$A$17:$G$231,7))</f>
        <v/>
      </c>
      <c r="AU27" s="36" t="str">
        <f>IF(AS$31&gt;1,1,"")</f>
        <v/>
      </c>
      <c r="AV27" s="39"/>
      <c r="AW27" s="87" t="str">
        <f>IF(AU27="","",VLOOKUP(AV27,'7 - Barème 2017'!$A$17:$H$249,8))</f>
        <v/>
      </c>
      <c r="AX27" s="92" t="str">
        <f>IF(AY25="","",1)</f>
        <v/>
      </c>
      <c r="AY27" s="14"/>
      <c r="AZ27" s="14"/>
      <c r="BA27" s="144" t="str">
        <f>IF(BB27="","",VLOOKUP(BC27,'7 - Barème 2017'!$A$17:$G$231,7))</f>
        <v/>
      </c>
      <c r="BB27" s="36" t="str">
        <f>IF(AZ$31&gt;1,1,"")</f>
        <v/>
      </c>
      <c r="BC27" s="39"/>
      <c r="BD27" s="87" t="str">
        <f>IF(BB27="","",VLOOKUP(BC27,'7 - Barème 2017'!$A$17:$H$249,8))</f>
        <v/>
      </c>
      <c r="BE27" s="92" t="str">
        <f>IF(BF25="","",1)</f>
        <v/>
      </c>
      <c r="BF27" s="14"/>
      <c r="BG27" s="14"/>
      <c r="BH27" s="144" t="str">
        <f>IF(BI27="","",VLOOKUP(BJ27,'7 - Barème 2017'!$A$17:$G$231,7))</f>
        <v/>
      </c>
      <c r="BI27" s="36" t="str">
        <f>IF(BG$31&gt;1,1,"")</f>
        <v/>
      </c>
      <c r="BJ27" s="39"/>
      <c r="BK27" s="87" t="str">
        <f>IF(BI27="","",VLOOKUP(BJ27,'7 - Barème 2017'!$A$17:$H$249,8))</f>
        <v/>
      </c>
      <c r="BL27" s="92" t="str">
        <f>IF(BM25="","",1)</f>
        <v/>
      </c>
      <c r="BM27" s="14"/>
      <c r="BN27" s="14"/>
      <c r="BO27" s="144" t="str">
        <f>IF(BP27="","",VLOOKUP(BQ27,'7 - Barème 2017'!$A$17:$G$231,7))</f>
        <v/>
      </c>
      <c r="BP27" s="36" t="str">
        <f>IF(BN$31&gt;1,1,"")</f>
        <v/>
      </c>
      <c r="BQ27" s="39"/>
      <c r="BR27" s="87" t="str">
        <f>IF(BP27="","",VLOOKUP(BQ27,'7 - Barème 2017'!$A$17:$H$249,8))</f>
        <v/>
      </c>
      <c r="BS27" s="92" t="str">
        <f>IF(BT25="","",1)</f>
        <v/>
      </c>
      <c r="BT27" s="14"/>
      <c r="BU27" s="14"/>
      <c r="BV27" s="144" t="str">
        <f>IF(BW27="","",VLOOKUP(BX27,'7 - Barème 2017'!$A$17:$G$231,7))</f>
        <v/>
      </c>
      <c r="BW27" s="36" t="str">
        <f>IF(BU$31&gt;1,1,"")</f>
        <v/>
      </c>
      <c r="BX27" s="39"/>
      <c r="BY27" s="87" t="str">
        <f>IF(BW27="","",VLOOKUP(BX27,'7 - Barème 2017'!$A$17:$H$249,8))</f>
        <v/>
      </c>
      <c r="BZ27" s="92" t="str">
        <f>IF(CA25="","",1)</f>
        <v/>
      </c>
      <c r="CA27" s="14"/>
      <c r="CB27" s="14"/>
      <c r="CC27" s="144" t="str">
        <f>IF(CD27="","",VLOOKUP(CE27,'7 - Barème 2017'!$A$17:$G$231,7))</f>
        <v/>
      </c>
      <c r="CD27" s="36" t="str">
        <f>IF(CB$31&gt;1,1,"")</f>
        <v/>
      </c>
      <c r="CE27" s="39"/>
      <c r="CF27" s="87" t="str">
        <f>IF(CD27="","",VLOOKUP(CE27,'7 - Barème 2017'!$A$17:$H$249,8))</f>
        <v/>
      </c>
      <c r="CH27" s="177" t="s">
        <v>787</v>
      </c>
    </row>
    <row r="28" spans="1:86" x14ac:dyDescent="0.15">
      <c r="A28" s="49" t="s">
        <v>673</v>
      </c>
      <c r="B28" s="40"/>
      <c r="C28" s="38"/>
      <c r="D28" s="144" t="str">
        <f>IF(E28="","",VLOOKUP(F28,'7 - Barème 2017'!$A$17:$G$231,7))</f>
        <v/>
      </c>
      <c r="E28" s="36" t="str">
        <f>IF(C$31&gt;2,2,"")</f>
        <v/>
      </c>
      <c r="F28" s="39"/>
      <c r="G28" s="87" t="str">
        <f>IF(E28="","",VLOOKUP(F28,'7 - Barème 2017'!$A$17:$H$249,8))</f>
        <v/>
      </c>
      <c r="H28" s="49" t="s">
        <v>673</v>
      </c>
      <c r="I28" s="40"/>
      <c r="J28" s="38"/>
      <c r="K28" s="144" t="str">
        <f>IF(L28="","",VLOOKUP(M28,'7 - Barème 2017'!$A$17:$G$231,7))</f>
        <v/>
      </c>
      <c r="L28" s="36" t="str">
        <f>IF(J$31&gt;2,2,"")</f>
        <v/>
      </c>
      <c r="M28" s="39"/>
      <c r="N28" s="87" t="str">
        <f>IF(L28="","",VLOOKUP(M28,'7 - Barème 2017'!$A$17:$H$249,8))</f>
        <v/>
      </c>
      <c r="O28" s="49" t="s">
        <v>673</v>
      </c>
      <c r="P28" s="40"/>
      <c r="Q28" s="38"/>
      <c r="R28" s="144" t="str">
        <f>IF(S28="","",VLOOKUP(T28,'7 - Barème 2017'!$A$17:$G$231,7))</f>
        <v/>
      </c>
      <c r="S28" s="36" t="str">
        <f>IF(Q$31&gt;2,2,"")</f>
        <v/>
      </c>
      <c r="T28" s="39"/>
      <c r="U28" s="87" t="str">
        <f>IF(S28="","",VLOOKUP(T28,'7 - Barème 2017'!$A$17:$H$249,8))</f>
        <v/>
      </c>
      <c r="V28" s="49" t="s">
        <v>673</v>
      </c>
      <c r="W28" s="40"/>
      <c r="X28" s="38"/>
      <c r="Y28" s="144" t="str">
        <f>IF(Z28="","",VLOOKUP(AA28,'7 - Barème 2017'!$A$17:$G$231,7))</f>
        <v/>
      </c>
      <c r="Z28" s="36" t="str">
        <f>IF(X$31&gt;2,2,"")</f>
        <v/>
      </c>
      <c r="AA28" s="39"/>
      <c r="AB28" s="87" t="str">
        <f>IF(Z28="","",VLOOKUP(AA28,'7 - Barème 2017'!$A$17:$H$249,8))</f>
        <v/>
      </c>
      <c r="AC28" s="49" t="s">
        <v>673</v>
      </c>
      <c r="AD28" s="40"/>
      <c r="AE28" s="38"/>
      <c r="AF28" s="144" t="str">
        <f>IF(AG28="","",VLOOKUP(AH28,'7 - Barème 2017'!$A$17:$G$231,7))</f>
        <v/>
      </c>
      <c r="AG28" s="36" t="str">
        <f>IF(AE$31&gt;2,2,"")</f>
        <v/>
      </c>
      <c r="AH28" s="39"/>
      <c r="AI28" s="87" t="str">
        <f>IF(AG28="","",VLOOKUP(AH28,'7 - Barème 2017'!$A$17:$H$249,8))</f>
        <v/>
      </c>
      <c r="AJ28" s="49" t="s">
        <v>673</v>
      </c>
      <c r="AK28" s="40"/>
      <c r="AL28" s="38"/>
      <c r="AM28" s="144" t="str">
        <f>IF(AN28="","",VLOOKUP(AO28,'7 - Barème 2017'!$A$17:$G$231,7))</f>
        <v/>
      </c>
      <c r="AN28" s="36" t="str">
        <f>IF(AL$31&gt;2,2,"")</f>
        <v/>
      </c>
      <c r="AO28" s="39"/>
      <c r="AP28" s="87" t="str">
        <f>IF(AN28="","",VLOOKUP(AO28,'7 - Barème 2017'!$A$17:$H$249,8))</f>
        <v/>
      </c>
      <c r="AQ28" s="49" t="s">
        <v>673</v>
      </c>
      <c r="AR28" s="40"/>
      <c r="AS28" s="38"/>
      <c r="AT28" s="144" t="str">
        <f>IF(AU28="","",VLOOKUP(AV28,'7 - Barème 2017'!$A$17:$G$231,7))</f>
        <v/>
      </c>
      <c r="AU28" s="36" t="str">
        <f>IF(AS$31&gt;2,2,"")</f>
        <v/>
      </c>
      <c r="AV28" s="39"/>
      <c r="AW28" s="87" t="str">
        <f>IF(AU28="","",VLOOKUP(AV28,'7 - Barème 2017'!$A$17:$H$249,8))</f>
        <v/>
      </c>
      <c r="AX28" s="49" t="s">
        <v>673</v>
      </c>
      <c r="AY28" s="40"/>
      <c r="AZ28" s="38"/>
      <c r="BA28" s="144" t="str">
        <f>IF(BB28="","",VLOOKUP(BC28,'7 - Barème 2017'!$A$17:$G$231,7))</f>
        <v/>
      </c>
      <c r="BB28" s="36" t="str">
        <f>IF(AZ$31&gt;2,2,"")</f>
        <v/>
      </c>
      <c r="BC28" s="39"/>
      <c r="BD28" s="87" t="str">
        <f>IF(BB28="","",VLOOKUP(BC28,'7 - Barème 2017'!$A$17:$H$249,8))</f>
        <v/>
      </c>
      <c r="BE28" s="49" t="s">
        <v>673</v>
      </c>
      <c r="BF28" s="40"/>
      <c r="BG28" s="38"/>
      <c r="BH28" s="144" t="str">
        <f>IF(BI28="","",VLOOKUP(BJ28,'7 - Barème 2017'!$A$17:$G$231,7))</f>
        <v/>
      </c>
      <c r="BI28" s="36" t="str">
        <f>IF(BG$31&gt;2,2,"")</f>
        <v/>
      </c>
      <c r="BJ28" s="39"/>
      <c r="BK28" s="87" t="str">
        <f>IF(BI28="","",VLOOKUP(BJ28,'7 - Barème 2017'!$A$17:$H$249,8))</f>
        <v/>
      </c>
      <c r="BL28" s="49" t="s">
        <v>673</v>
      </c>
      <c r="BM28" s="40"/>
      <c r="BN28" s="38"/>
      <c r="BO28" s="144" t="str">
        <f>IF(BP28="","",VLOOKUP(BQ28,'7 - Barème 2017'!$A$17:$G$231,7))</f>
        <v/>
      </c>
      <c r="BP28" s="36" t="str">
        <f>IF(BN$31&gt;2,2,"")</f>
        <v/>
      </c>
      <c r="BQ28" s="39"/>
      <c r="BR28" s="87" t="str">
        <f>IF(BP28="","",VLOOKUP(BQ28,'7 - Barème 2017'!$A$17:$H$249,8))</f>
        <v/>
      </c>
      <c r="BS28" s="49" t="s">
        <v>673</v>
      </c>
      <c r="BT28" s="40"/>
      <c r="BU28" s="38"/>
      <c r="BV28" s="144" t="str">
        <f>IF(BW28="","",VLOOKUP(BX28,'7 - Barème 2017'!$A$17:$G$231,7))</f>
        <v/>
      </c>
      <c r="BW28" s="36" t="str">
        <f>IF(BU$31&gt;2,2,"")</f>
        <v/>
      </c>
      <c r="BX28" s="39"/>
      <c r="BY28" s="87" t="str">
        <f>IF(BW28="","",VLOOKUP(BX28,'7 - Barème 2017'!$A$17:$H$249,8))</f>
        <v/>
      </c>
      <c r="BZ28" s="49" t="s">
        <v>673</v>
      </c>
      <c r="CA28" s="40"/>
      <c r="CB28" s="38"/>
      <c r="CC28" s="144" t="str">
        <f>IF(CD28="","",VLOOKUP(CE28,'7 - Barème 2017'!$A$17:$G$231,7))</f>
        <v/>
      </c>
      <c r="CD28" s="36" t="str">
        <f>IF(CB$31&gt;2,2,"")</f>
        <v/>
      </c>
      <c r="CE28" s="39"/>
      <c r="CF28" s="87" t="str">
        <f>IF(CD28="","",VLOOKUP(CE28,'7 - Barème 2017'!$A$17:$H$249,8))</f>
        <v/>
      </c>
      <c r="CH28" s="177" t="s">
        <v>583</v>
      </c>
    </row>
    <row r="29" spans="1:86" x14ac:dyDescent="0.15">
      <c r="A29" s="49" t="s">
        <v>674</v>
      </c>
      <c r="B29" s="40"/>
      <c r="C29" s="38"/>
      <c r="D29" s="144" t="str">
        <f>IF(E29="","",VLOOKUP(F29,'7 - Barème 2017'!$A$17:$G$231,7))</f>
        <v/>
      </c>
      <c r="E29" s="36" t="str">
        <f>IF(C$31&gt;3,3,"")</f>
        <v/>
      </c>
      <c r="F29" s="39"/>
      <c r="G29" s="87" t="str">
        <f>IF(E29="","",VLOOKUP(F29,'7 - Barème 2017'!$A$17:$H$249,8))</f>
        <v/>
      </c>
      <c r="H29" s="49" t="s">
        <v>674</v>
      </c>
      <c r="I29" s="40"/>
      <c r="J29" s="38"/>
      <c r="K29" s="144" t="str">
        <f>IF(L29="","",VLOOKUP(M29,'7 - Barème 2017'!$A$17:$G$231,7))</f>
        <v/>
      </c>
      <c r="L29" s="36" t="str">
        <f>IF(J$31&gt;3,3,"")</f>
        <v/>
      </c>
      <c r="M29" s="39"/>
      <c r="N29" s="87" t="str">
        <f>IF(L29="","",VLOOKUP(M29,'7 - Barème 2017'!$A$17:$H$249,8))</f>
        <v/>
      </c>
      <c r="O29" s="49" t="s">
        <v>674</v>
      </c>
      <c r="P29" s="40"/>
      <c r="Q29" s="38"/>
      <c r="R29" s="144" t="str">
        <f>IF(S29="","",VLOOKUP(T29,'7 - Barème 2017'!$A$17:$G$231,7))</f>
        <v/>
      </c>
      <c r="S29" s="36" t="str">
        <f>IF(Q$31&gt;3,3,"")</f>
        <v/>
      </c>
      <c r="T29" s="39"/>
      <c r="U29" s="87" t="str">
        <f>IF(S29="","",VLOOKUP(T29,'7 - Barème 2017'!$A$17:$H$249,8))</f>
        <v/>
      </c>
      <c r="V29" s="49" t="s">
        <v>674</v>
      </c>
      <c r="W29" s="40"/>
      <c r="X29" s="38"/>
      <c r="Y29" s="144" t="str">
        <f>IF(Z29="","",VLOOKUP(AA29,'7 - Barème 2017'!$A$17:$G$231,7))</f>
        <v/>
      </c>
      <c r="Z29" s="36" t="str">
        <f>IF(X$31&gt;3,3,"")</f>
        <v/>
      </c>
      <c r="AA29" s="39"/>
      <c r="AB29" s="87" t="str">
        <f>IF(Z29="","",VLOOKUP(AA29,'7 - Barème 2017'!$A$17:$H$249,8))</f>
        <v/>
      </c>
      <c r="AC29" s="49" t="s">
        <v>674</v>
      </c>
      <c r="AD29" s="40"/>
      <c r="AE29" s="38"/>
      <c r="AF29" s="144" t="str">
        <f>IF(AG29="","",VLOOKUP(AH29,'7 - Barème 2017'!$A$17:$G$231,7))</f>
        <v/>
      </c>
      <c r="AG29" s="36" t="str">
        <f>IF(AE$31&gt;3,3,"")</f>
        <v/>
      </c>
      <c r="AH29" s="39"/>
      <c r="AI29" s="87" t="str">
        <f>IF(AG29="","",VLOOKUP(AH29,'7 - Barème 2017'!$A$17:$H$249,8))</f>
        <v/>
      </c>
      <c r="AJ29" s="49" t="s">
        <v>674</v>
      </c>
      <c r="AK29" s="40"/>
      <c r="AL29" s="38"/>
      <c r="AM29" s="144" t="str">
        <f>IF(AN29="","",VLOOKUP(AO29,'7 - Barème 2017'!$A$17:$G$231,7))</f>
        <v/>
      </c>
      <c r="AN29" s="36" t="str">
        <f>IF(AL$31&gt;3,3,"")</f>
        <v/>
      </c>
      <c r="AO29" s="39"/>
      <c r="AP29" s="87" t="str">
        <f>IF(AN29="","",VLOOKUP(AO29,'7 - Barème 2017'!$A$17:$H$249,8))</f>
        <v/>
      </c>
      <c r="AQ29" s="49" t="s">
        <v>674</v>
      </c>
      <c r="AR29" s="40"/>
      <c r="AS29" s="38"/>
      <c r="AT29" s="144" t="str">
        <f>IF(AU29="","",VLOOKUP(AV29,'7 - Barème 2017'!$A$17:$G$231,7))</f>
        <v/>
      </c>
      <c r="AU29" s="36" t="str">
        <f>IF(AS$31&gt;3,3,"")</f>
        <v/>
      </c>
      <c r="AV29" s="39"/>
      <c r="AW29" s="87" t="str">
        <f>IF(AU29="","",VLOOKUP(AV29,'7 - Barème 2017'!$A$17:$H$249,8))</f>
        <v/>
      </c>
      <c r="AX29" s="49" t="s">
        <v>674</v>
      </c>
      <c r="AY29" s="40"/>
      <c r="AZ29" s="38"/>
      <c r="BA29" s="144" t="str">
        <f>IF(BB29="","",VLOOKUP(BC29,'7 - Barème 2017'!$A$17:$G$231,7))</f>
        <v/>
      </c>
      <c r="BB29" s="36" t="str">
        <f>IF(AZ$31&gt;3,3,"")</f>
        <v/>
      </c>
      <c r="BC29" s="39"/>
      <c r="BD29" s="87" t="str">
        <f>IF(BB29="","",VLOOKUP(BC29,'7 - Barème 2017'!$A$17:$H$249,8))</f>
        <v/>
      </c>
      <c r="BE29" s="49" t="s">
        <v>674</v>
      </c>
      <c r="BF29" s="40"/>
      <c r="BG29" s="38"/>
      <c r="BH29" s="144" t="str">
        <f>IF(BI29="","",VLOOKUP(BJ29,'7 - Barème 2017'!$A$17:$G$231,7))</f>
        <v/>
      </c>
      <c r="BI29" s="36" t="str">
        <f>IF(BG$31&gt;3,3,"")</f>
        <v/>
      </c>
      <c r="BJ29" s="39"/>
      <c r="BK29" s="87" t="str">
        <f>IF(BI29="","",VLOOKUP(BJ29,'7 - Barème 2017'!$A$17:$H$249,8))</f>
        <v/>
      </c>
      <c r="BL29" s="49" t="s">
        <v>674</v>
      </c>
      <c r="BM29" s="40"/>
      <c r="BN29" s="38"/>
      <c r="BO29" s="144" t="str">
        <f>IF(BP29="","",VLOOKUP(BQ29,'7 - Barème 2017'!$A$17:$G$231,7))</f>
        <v/>
      </c>
      <c r="BP29" s="36" t="str">
        <f>IF(BN$31&gt;3,3,"")</f>
        <v/>
      </c>
      <c r="BQ29" s="39"/>
      <c r="BR29" s="87" t="str">
        <f>IF(BP29="","",VLOOKUP(BQ29,'7 - Barème 2017'!$A$17:$H$249,8))</f>
        <v/>
      </c>
      <c r="BS29" s="49" t="s">
        <v>674</v>
      </c>
      <c r="BT29" s="40"/>
      <c r="BU29" s="38"/>
      <c r="BV29" s="144" t="str">
        <f>IF(BW29="","",VLOOKUP(BX29,'7 - Barème 2017'!$A$17:$G$231,7))</f>
        <v/>
      </c>
      <c r="BW29" s="36" t="str">
        <f>IF(BU$31&gt;3,3,"")</f>
        <v/>
      </c>
      <c r="BX29" s="39"/>
      <c r="BY29" s="87" t="str">
        <f>IF(BW29="","",VLOOKUP(BX29,'7 - Barème 2017'!$A$17:$H$249,8))</f>
        <v/>
      </c>
      <c r="BZ29" s="49" t="s">
        <v>674</v>
      </c>
      <c r="CA29" s="40"/>
      <c r="CB29" s="38"/>
      <c r="CC29" s="144" t="str">
        <f>IF(CD29="","",VLOOKUP(CE29,'7 - Barème 2017'!$A$17:$G$231,7))</f>
        <v/>
      </c>
      <c r="CD29" s="36" t="str">
        <f>IF(CB$31&gt;3,3,"")</f>
        <v/>
      </c>
      <c r="CE29" s="39"/>
      <c r="CF29" s="87" t="str">
        <f>IF(CD29="","",VLOOKUP(CE29,'7 - Barème 2017'!$A$17:$H$249,8))</f>
        <v/>
      </c>
      <c r="CH29" s="177" t="s">
        <v>746</v>
      </c>
    </row>
    <row r="30" spans="1:86" x14ac:dyDescent="0.15">
      <c r="A30" s="49"/>
      <c r="B30" s="38"/>
      <c r="C30" s="38"/>
      <c r="D30" s="144" t="str">
        <f>IF(E30="","",VLOOKUP(F30,'7 - Barème 2017'!$A$17:$G$231,7))</f>
        <v/>
      </c>
      <c r="E30" s="36" t="str">
        <f>IF(C$31&gt;4,4,"")</f>
        <v/>
      </c>
      <c r="F30" s="37"/>
      <c r="G30" s="87" t="str">
        <f>IF(E30="","",VLOOKUP(F30,'7 - Barème 2017'!$A$17:$H$249,8))</f>
        <v/>
      </c>
      <c r="H30" s="49"/>
      <c r="I30" s="38"/>
      <c r="J30" s="38"/>
      <c r="K30" s="144" t="str">
        <f>IF(L30="","",VLOOKUP(M30,'7 - Barème 2017'!$A$17:$G$231,7))</f>
        <v/>
      </c>
      <c r="L30" s="36" t="str">
        <f>IF(J$31&gt;4,4,"")</f>
        <v/>
      </c>
      <c r="M30" s="37"/>
      <c r="N30" s="87" t="str">
        <f>IF(L30="","",VLOOKUP(M30,'7 - Barème 2017'!$A$17:$H$249,8))</f>
        <v/>
      </c>
      <c r="O30" s="49"/>
      <c r="P30" s="38"/>
      <c r="Q30" s="38"/>
      <c r="R30" s="144" t="str">
        <f>IF(S30="","",VLOOKUP(T30,'7 - Barème 2017'!$A$17:$G$231,7))</f>
        <v/>
      </c>
      <c r="S30" s="36" t="str">
        <f>IF(Q$31&gt;4,4,"")</f>
        <v/>
      </c>
      <c r="T30" s="37"/>
      <c r="U30" s="87" t="str">
        <f>IF(S30="","",VLOOKUP(T30,'7 - Barème 2017'!$A$17:$H$249,8))</f>
        <v/>
      </c>
      <c r="V30" s="49"/>
      <c r="W30" s="38"/>
      <c r="X30" s="38"/>
      <c r="Y30" s="144" t="str">
        <f>IF(Z30="","",VLOOKUP(AA30,'7 - Barème 2017'!$A$17:$G$231,7))</f>
        <v/>
      </c>
      <c r="Z30" s="36" t="str">
        <f>IF(X$31&gt;4,4,"")</f>
        <v/>
      </c>
      <c r="AA30" s="37"/>
      <c r="AB30" s="87" t="str">
        <f>IF(Z30="","",VLOOKUP(AA30,'7 - Barème 2017'!$A$17:$H$249,8))</f>
        <v/>
      </c>
      <c r="AC30" s="49"/>
      <c r="AD30" s="38"/>
      <c r="AE30" s="38"/>
      <c r="AF30" s="144" t="str">
        <f>IF(AG30="","",VLOOKUP(AH30,'7 - Barème 2017'!$A$17:$G$231,7))</f>
        <v/>
      </c>
      <c r="AG30" s="36" t="str">
        <f>IF(AE$31&gt;4,4,"")</f>
        <v/>
      </c>
      <c r="AH30" s="37"/>
      <c r="AI30" s="87" t="str">
        <f>IF(AG30="","",VLOOKUP(AH30,'7 - Barème 2017'!$A$17:$H$249,8))</f>
        <v/>
      </c>
      <c r="AJ30" s="49"/>
      <c r="AK30" s="38"/>
      <c r="AL30" s="38"/>
      <c r="AM30" s="144" t="str">
        <f>IF(AN30="","",VLOOKUP(AO30,'7 - Barème 2017'!$A$17:$G$231,7))</f>
        <v/>
      </c>
      <c r="AN30" s="36" t="str">
        <f>IF(AL$31&gt;4,4,"")</f>
        <v/>
      </c>
      <c r="AO30" s="37"/>
      <c r="AP30" s="87" t="str">
        <f>IF(AN30="","",VLOOKUP(AO30,'7 - Barème 2017'!$A$17:$H$249,8))</f>
        <v/>
      </c>
      <c r="AQ30" s="49"/>
      <c r="AR30" s="38"/>
      <c r="AS30" s="38"/>
      <c r="AT30" s="144" t="str">
        <f>IF(AU30="","",VLOOKUP(AV30,'7 - Barème 2017'!$A$17:$G$231,7))</f>
        <v/>
      </c>
      <c r="AU30" s="36" t="str">
        <f>IF(AS$31&gt;4,4,"")</f>
        <v/>
      </c>
      <c r="AV30" s="37"/>
      <c r="AW30" s="87" t="str">
        <f>IF(AU30="","",VLOOKUP(AV30,'7 - Barème 2017'!$A$17:$H$249,8))</f>
        <v/>
      </c>
      <c r="AX30" s="49"/>
      <c r="AY30" s="38"/>
      <c r="AZ30" s="38"/>
      <c r="BA30" s="144" t="str">
        <f>IF(BB30="","",VLOOKUP(BC30,'7 - Barème 2017'!$A$17:$G$231,7))</f>
        <v/>
      </c>
      <c r="BB30" s="36" t="str">
        <f>IF(AZ$31&gt;4,4,"")</f>
        <v/>
      </c>
      <c r="BC30" s="37"/>
      <c r="BD30" s="87" t="str">
        <f>IF(BB30="","",VLOOKUP(BC30,'7 - Barème 2017'!$A$17:$H$249,8))</f>
        <v/>
      </c>
      <c r="BE30" s="49"/>
      <c r="BF30" s="38"/>
      <c r="BG30" s="38"/>
      <c r="BH30" s="144" t="str">
        <f>IF(BI30="","",VLOOKUP(BJ30,'7 - Barème 2017'!$A$17:$G$231,7))</f>
        <v/>
      </c>
      <c r="BI30" s="36" t="str">
        <f>IF(BG$31&gt;4,4,"")</f>
        <v/>
      </c>
      <c r="BJ30" s="37"/>
      <c r="BK30" s="87" t="str">
        <f>IF(BI30="","",VLOOKUP(BJ30,'7 - Barème 2017'!$A$17:$H$249,8))</f>
        <v/>
      </c>
      <c r="BL30" s="49"/>
      <c r="BM30" s="38"/>
      <c r="BN30" s="38"/>
      <c r="BO30" s="144" t="str">
        <f>IF(BP30="","",VLOOKUP(BQ30,'7 - Barème 2017'!$A$17:$G$231,7))</f>
        <v/>
      </c>
      <c r="BP30" s="36" t="str">
        <f>IF(BN$31&gt;4,4,"")</f>
        <v/>
      </c>
      <c r="BQ30" s="37"/>
      <c r="BR30" s="87" t="str">
        <f>IF(BP30="","",VLOOKUP(BQ30,'7 - Barème 2017'!$A$17:$H$249,8))</f>
        <v/>
      </c>
      <c r="BS30" s="49"/>
      <c r="BT30" s="38"/>
      <c r="BU30" s="38"/>
      <c r="BV30" s="144" t="str">
        <f>IF(BW30="","",VLOOKUP(BX30,'7 - Barème 2017'!$A$17:$G$231,7))</f>
        <v/>
      </c>
      <c r="BW30" s="36" t="str">
        <f>IF(BU$31&gt;4,4,"")</f>
        <v/>
      </c>
      <c r="BX30" s="37"/>
      <c r="BY30" s="87" t="str">
        <f>IF(BW30="","",VLOOKUP(BX30,'7 - Barème 2017'!$A$17:$H$249,8))</f>
        <v/>
      </c>
      <c r="BZ30" s="49"/>
      <c r="CA30" s="38"/>
      <c r="CB30" s="38"/>
      <c r="CC30" s="144" t="str">
        <f>IF(CD30="","",VLOOKUP(CE30,'7 - Barème 2017'!$A$17:$G$231,7))</f>
        <v/>
      </c>
      <c r="CD30" s="36" t="str">
        <f>IF(CB$31&gt;4,4,"")</f>
        <v/>
      </c>
      <c r="CE30" s="37"/>
      <c r="CF30" s="87" t="str">
        <f>IF(CD30="","",VLOOKUP(CE30,'7 - Barème 2017'!$A$17:$H$249,8))</f>
        <v/>
      </c>
      <c r="CH30" s="177" t="s">
        <v>585</v>
      </c>
    </row>
    <row r="31" spans="1:86" x14ac:dyDescent="0.15">
      <c r="A31" s="47"/>
      <c r="B31" s="25" t="s">
        <v>408</v>
      </c>
      <c r="C31" s="30">
        <f>IF(B25="",0,B29-B28+1)</f>
        <v>0</v>
      </c>
      <c r="D31" s="30"/>
      <c r="E31" s="36"/>
      <c r="F31" s="57"/>
      <c r="G31" s="48"/>
      <c r="H31" s="47"/>
      <c r="I31" s="25" t="s">
        <v>408</v>
      </c>
      <c r="J31" s="30">
        <f>IF(I25="",0,I29-I28+1)</f>
        <v>0</v>
      </c>
      <c r="K31" s="30"/>
      <c r="L31" s="36"/>
      <c r="M31" s="57"/>
      <c r="N31" s="48"/>
      <c r="O31" s="47"/>
      <c r="P31" s="25" t="s">
        <v>408</v>
      </c>
      <c r="Q31" s="30">
        <f>IF(P25="",0,P29-P28+1)</f>
        <v>0</v>
      </c>
      <c r="R31" s="30"/>
      <c r="S31" s="36"/>
      <c r="T31" s="57"/>
      <c r="U31" s="48"/>
      <c r="V31" s="47"/>
      <c r="W31" s="77" t="s">
        <v>408</v>
      </c>
      <c r="X31" s="30">
        <f>IF(W25="",0,W29-W28+1)</f>
        <v>0</v>
      </c>
      <c r="Y31" s="30"/>
      <c r="Z31" s="36"/>
      <c r="AA31" s="57"/>
      <c r="AB31" s="48"/>
      <c r="AC31" s="47"/>
      <c r="AD31" s="25" t="s">
        <v>408</v>
      </c>
      <c r="AE31" s="30">
        <f>IF(AD25="",0,AD29-AD28+1)</f>
        <v>0</v>
      </c>
      <c r="AF31" s="30"/>
      <c r="AG31" s="36"/>
      <c r="AH31" s="57"/>
      <c r="AI31" s="48"/>
      <c r="AJ31" s="47"/>
      <c r="AK31" s="25" t="s">
        <v>408</v>
      </c>
      <c r="AL31" s="30">
        <f>IF(AK25="",0,AK29-AK28+1)</f>
        <v>0</v>
      </c>
      <c r="AM31" s="30"/>
      <c r="AN31" s="36"/>
      <c r="AO31" s="57"/>
      <c r="AP31" s="48"/>
      <c r="AQ31" s="47"/>
      <c r="AR31" s="25" t="s">
        <v>408</v>
      </c>
      <c r="AS31" s="30">
        <f>IF(AR25="",0,AR29-AR28+1)</f>
        <v>0</v>
      </c>
      <c r="AT31" s="30"/>
      <c r="AU31" s="36"/>
      <c r="AV31" s="57"/>
      <c r="AW31" s="48"/>
      <c r="AX31" s="47"/>
      <c r="AY31" s="25" t="s">
        <v>408</v>
      </c>
      <c r="AZ31" s="30">
        <f>IF(AY25="",0,AY29-AY28+1)</f>
        <v>0</v>
      </c>
      <c r="BA31" s="30"/>
      <c r="BB31" s="36"/>
      <c r="BC31" s="57"/>
      <c r="BD31" s="48"/>
      <c r="BE31" s="47"/>
      <c r="BF31" s="25" t="s">
        <v>408</v>
      </c>
      <c r="BG31" s="30">
        <f>IF(BF25="",0,BF29-BF28+1)</f>
        <v>0</v>
      </c>
      <c r="BH31" s="30"/>
      <c r="BI31" s="36"/>
      <c r="BJ31" s="57"/>
      <c r="BK31" s="48"/>
      <c r="BL31" s="47"/>
      <c r="BM31" s="25" t="s">
        <v>408</v>
      </c>
      <c r="BN31" s="30">
        <f>IF(BM25="",0,BM29-BM28+1)</f>
        <v>0</v>
      </c>
      <c r="BO31" s="30"/>
      <c r="BP31" s="36"/>
      <c r="BQ31" s="57"/>
      <c r="BR31" s="48"/>
      <c r="BS31" s="47"/>
      <c r="BT31" s="25" t="s">
        <v>408</v>
      </c>
      <c r="BU31" s="30">
        <f>IF(BT25="",0,BT29-BT28+1)</f>
        <v>0</v>
      </c>
      <c r="BV31" s="30"/>
      <c r="BW31" s="36"/>
      <c r="BX31" s="57"/>
      <c r="BY31" s="48"/>
      <c r="BZ31" s="47"/>
      <c r="CA31" s="25" t="s">
        <v>408</v>
      </c>
      <c r="CB31" s="30">
        <f>IF(CA25="",0,CA29-CA28+1)</f>
        <v>0</v>
      </c>
      <c r="CC31" s="30"/>
      <c r="CD31" s="36"/>
      <c r="CE31" s="57"/>
      <c r="CF31" s="48"/>
      <c r="CH31" s="177" t="s">
        <v>441</v>
      </c>
    </row>
    <row r="32" spans="1:86" x14ac:dyDescent="0.15">
      <c r="A32" s="51"/>
      <c r="B32" s="52" t="s">
        <v>601</v>
      </c>
      <c r="C32" s="53"/>
      <c r="D32" s="54">
        <f>B25</f>
        <v>0</v>
      </c>
      <c r="E32" s="54"/>
      <c r="F32" s="142">
        <f>IF(B25="",0,IF(C31=1,'7 - Barème 2017'!$E$5/2,(IF(AND(C31&gt;1,B26="e"),SUM(G27:G30)+((VLOOKUP(C31-1,E27:G30,3))/2),SUM(G27:G30)+VLOOKUP(C31-1,E27:G30,3)))))</f>
        <v>0</v>
      </c>
      <c r="G32" s="56"/>
      <c r="H32" s="51"/>
      <c r="I32" s="52" t="s">
        <v>601</v>
      </c>
      <c r="J32" s="53"/>
      <c r="K32" s="54">
        <f>I25</f>
        <v>0</v>
      </c>
      <c r="L32" s="54"/>
      <c r="M32" s="142">
        <f>IF(I25="",0,IF(J31=1,'7 - Barème 2017'!$E$5/2,(IF(AND(J31&gt;1,I26="e"),SUM(N27:N30)+((VLOOKUP(J31-1,L27:N30,3))/2),SUM(N27:N30)+VLOOKUP(J31-1,L27:N30,3)))))</f>
        <v>0</v>
      </c>
      <c r="N32" s="56"/>
      <c r="O32" s="51"/>
      <c r="P32" s="52" t="s">
        <v>601</v>
      </c>
      <c r="Q32" s="53"/>
      <c r="R32" s="54">
        <f>P25</f>
        <v>0</v>
      </c>
      <c r="S32" s="54"/>
      <c r="T32" s="142">
        <f>IF(P25="",0,IF(Q31=1,'7 - Barème 2017'!$E$5/2,(IF(AND(Q31&gt;1,P26="e"),SUM(U27:U30)+((VLOOKUP(Q31-1,S27:U30,3))/2),SUM(U27:U30)+VLOOKUP(Q31-1,S27:U30,3)))))</f>
        <v>0</v>
      </c>
      <c r="U32" s="56"/>
      <c r="V32" s="51"/>
      <c r="W32" s="53"/>
      <c r="X32" s="53"/>
      <c r="Y32" s="54">
        <f>W25</f>
        <v>0</v>
      </c>
      <c r="Z32" s="54"/>
      <c r="AA32" s="142">
        <f>IF(W25="",0,IF(X31=1,'7 - Barème 2017'!$E$5/2,(IF(AND(X31&gt;1,W26="e"),SUM(AB27:AB30)+((VLOOKUP(X31-1,Z27:AB30,3))/2),SUM(AB27:AB30)+VLOOKUP(X31-1,Z27:AB30,3)))))</f>
        <v>0</v>
      </c>
      <c r="AB32" s="56"/>
      <c r="AC32" s="51"/>
      <c r="AD32" s="53"/>
      <c r="AE32" s="53"/>
      <c r="AF32" s="54">
        <f>AD25</f>
        <v>0</v>
      </c>
      <c r="AG32" s="54"/>
      <c r="AH32" s="142">
        <f>IF(AD25="",0,IF(AE31=1,'7 - Barème 2017'!$E$5/2,(IF(AND(AE31&gt;1,AD26="e"),SUM(AI27:AI30)+((VLOOKUP(AE31-1,AG27:AI30,3))/2),SUM(AI27:AI30)+VLOOKUP(AE31-1,AG27:AI30,3)))))</f>
        <v>0</v>
      </c>
      <c r="AI32" s="56"/>
      <c r="AJ32" s="51"/>
      <c r="AK32" s="52" t="s">
        <v>601</v>
      </c>
      <c r="AL32" s="53"/>
      <c r="AM32" s="54">
        <f>AK25</f>
        <v>0</v>
      </c>
      <c r="AN32" s="54"/>
      <c r="AO32" s="142">
        <f>IF(AK25="",0,IF(AL31=1,'7 - Barème 2017'!$E$5/2,(IF(AND(AL31&gt;1,AK26="e"),SUM(AP27:AP30)+((VLOOKUP(AL31-1,AN27:AP30,3))/2),SUM(AP27:AP30)+VLOOKUP(AL31-1,AN27:AP30,3)))))</f>
        <v>0</v>
      </c>
      <c r="AP32" s="56"/>
      <c r="AQ32" s="51"/>
      <c r="AR32" s="52" t="s">
        <v>601</v>
      </c>
      <c r="AS32" s="53"/>
      <c r="AT32" s="54">
        <f>AR25</f>
        <v>0</v>
      </c>
      <c r="AU32" s="54"/>
      <c r="AV32" s="142">
        <f>IF(AR25="",0,IF(AS31=1,'7 - Barème 2017'!$E$5/2,(IF(AND(AS31&gt;1,AR26="e"),SUM(AW27:AW30)+((VLOOKUP(AS31-1,AU27:AW30,3))/2),SUM(AW27:AW30)+VLOOKUP(AS31-1,AU27:AW30,3)))))</f>
        <v>0</v>
      </c>
      <c r="AW32" s="56"/>
      <c r="AX32" s="51"/>
      <c r="AY32" s="52" t="s">
        <v>601</v>
      </c>
      <c r="AZ32" s="53"/>
      <c r="BA32" s="54">
        <f>AY25</f>
        <v>0</v>
      </c>
      <c r="BB32" s="54"/>
      <c r="BC32" s="142">
        <f>IF(AY25="",0,IF(AZ31=1,'7 - Barème 2017'!$E$5/2,(IF(AND(AZ31&gt;1,AY26="e"),SUM(BD27:BD30)+((VLOOKUP(AZ31-1,BB27:BD30,3))/2),SUM(BD27:BD30)+VLOOKUP(AZ31-1,BB27:BD30,3)))))</f>
        <v>0</v>
      </c>
      <c r="BD32" s="56"/>
      <c r="BE32" s="51"/>
      <c r="BF32" s="52" t="s">
        <v>601</v>
      </c>
      <c r="BG32" s="53"/>
      <c r="BH32" s="54">
        <f>BF25</f>
        <v>0</v>
      </c>
      <c r="BI32" s="54"/>
      <c r="BJ32" s="142">
        <f>IF(BF25="",0,IF(BG31=1,'7 - Barème 2017'!$E$5/2,(IF(AND(BG31&gt;1,BF26="e"),SUM(BK27:BK30)+((VLOOKUP(BG31-1,BI27:BK30,3))/2),SUM(BK27:BK30)+VLOOKUP(BG31-1,BI27:BK30,3)))))</f>
        <v>0</v>
      </c>
      <c r="BK32" s="56"/>
      <c r="BL32" s="51"/>
      <c r="BM32" s="52" t="s">
        <v>601</v>
      </c>
      <c r="BN32" s="53"/>
      <c r="BO32" s="54">
        <f>BM25</f>
        <v>0</v>
      </c>
      <c r="BP32" s="54"/>
      <c r="BQ32" s="142">
        <f>IF(BM25="",0,IF(BN31=1,'7 - Barème 2017'!$E$5/2,(IF(AND(BN31&gt;1,BM26="e"),SUM(BR27:BR30)+((VLOOKUP(BN31-1,BP27:BR30,3))/2),SUM(BR27:BR30)+VLOOKUP(BN31-1,BP27:BR30,3)))))</f>
        <v>0</v>
      </c>
      <c r="BR32" s="56"/>
      <c r="BS32" s="51"/>
      <c r="BT32" s="52" t="s">
        <v>601</v>
      </c>
      <c r="BU32" s="53"/>
      <c r="BV32" s="54">
        <f>BT25</f>
        <v>0</v>
      </c>
      <c r="BW32" s="54"/>
      <c r="BX32" s="142">
        <f>IF(BT25="",0,IF(BU31=1,'7 - Barème 2017'!$E$5/2,(IF(AND(BU31&gt;1,BT26="e"),SUM(BY27:BY30)+((VLOOKUP(BU31-1,BW27:BY30,3))/2),SUM(BY27:BY30)+VLOOKUP(BU31-1,BW27:BY30,3)))))</f>
        <v>0</v>
      </c>
      <c r="BY32" s="56"/>
      <c r="BZ32" s="51"/>
      <c r="CA32" s="52" t="s">
        <v>601</v>
      </c>
      <c r="CB32" s="53"/>
      <c r="CC32" s="54">
        <f>CA25</f>
        <v>0</v>
      </c>
      <c r="CD32" s="54"/>
      <c r="CE32" s="142">
        <f>IF(CA25="",0,IF(CB31=1,'7 - Barème 2017'!$E$5/2,(IF(AND(CB31&gt;1,CA26="e"),SUM(CF27:CF30)+((VLOOKUP(CB31-1,CD27:CF30,3))/2),SUM(CF27:CF30)+VLOOKUP(CB31-1,CD27:CF30,3)))))</f>
        <v>0</v>
      </c>
      <c r="CF32" s="56"/>
      <c r="CH32" s="177" t="s">
        <v>747</v>
      </c>
    </row>
    <row r="33" spans="1:91" x14ac:dyDescent="0.15">
      <c r="A33" s="14"/>
      <c r="B33" s="14"/>
      <c r="C33" s="14"/>
      <c r="D33" s="30"/>
      <c r="E33" s="25"/>
      <c r="F33" s="14"/>
      <c r="G33" s="14"/>
      <c r="H33" s="14"/>
      <c r="I33" s="14"/>
      <c r="J33" s="14"/>
      <c r="K33" s="30"/>
      <c r="L33" s="25"/>
      <c r="M33" s="14"/>
      <c r="N33" s="14"/>
      <c r="O33" s="14"/>
      <c r="P33" s="14"/>
      <c r="Q33" s="14"/>
      <c r="R33" s="30"/>
      <c r="S33" s="25"/>
      <c r="T33" s="14"/>
      <c r="U33" s="14"/>
      <c r="V33" s="14"/>
      <c r="X33" s="14"/>
      <c r="Y33" s="30"/>
      <c r="Z33" s="25"/>
      <c r="AA33" s="14"/>
      <c r="AB33" s="14"/>
      <c r="AC33" s="14"/>
      <c r="AE33" s="14"/>
      <c r="AF33" s="30"/>
      <c r="AG33" s="25"/>
      <c r="AH33" s="14"/>
      <c r="AI33" s="14"/>
      <c r="AJ33" s="14"/>
      <c r="AK33" s="14"/>
      <c r="AL33" s="14"/>
      <c r="AM33" s="30"/>
      <c r="AN33" s="25"/>
      <c r="AO33" s="14"/>
      <c r="AP33" s="14"/>
      <c r="AQ33" s="14"/>
      <c r="AS33" s="14"/>
      <c r="AT33" s="30"/>
      <c r="AU33" s="25"/>
      <c r="AV33" s="14"/>
      <c r="AW33" s="14"/>
      <c r="AX33" s="14"/>
      <c r="AZ33" s="14"/>
      <c r="BA33" s="30"/>
      <c r="BB33" s="25"/>
      <c r="BC33" s="14"/>
      <c r="BD33" s="14"/>
      <c r="BE33" s="14"/>
      <c r="BG33" s="14"/>
      <c r="BH33" s="30"/>
      <c r="BI33" s="25"/>
      <c r="BJ33" s="14"/>
      <c r="BK33" s="14"/>
      <c r="BL33" s="14"/>
      <c r="BN33" s="14"/>
      <c r="BO33" s="30"/>
      <c r="BP33" s="25"/>
      <c r="BQ33" s="14"/>
      <c r="BR33" s="14"/>
      <c r="BS33" s="14"/>
      <c r="BT33" s="14"/>
      <c r="BU33" s="14"/>
      <c r="BV33" s="30"/>
      <c r="BW33" s="25"/>
      <c r="BX33" s="14"/>
      <c r="BY33" s="14"/>
      <c r="BZ33" s="14"/>
      <c r="CA33" s="14"/>
      <c r="CB33" s="14"/>
      <c r="CC33" s="30"/>
      <c r="CD33" s="25"/>
      <c r="CE33" s="14"/>
      <c r="CF33" s="14"/>
      <c r="CH33" s="177" t="s">
        <v>748</v>
      </c>
    </row>
    <row r="34" spans="1:91" x14ac:dyDescent="0.15">
      <c r="A34" s="14"/>
      <c r="B34" s="14"/>
      <c r="C34" s="14"/>
      <c r="D34" s="30"/>
      <c r="E34" s="25"/>
      <c r="F34" s="14"/>
      <c r="G34" s="14"/>
      <c r="H34" s="14"/>
      <c r="I34" s="14"/>
      <c r="J34" s="14"/>
      <c r="K34" s="30"/>
      <c r="L34" s="25"/>
      <c r="M34" s="14"/>
      <c r="N34" s="14"/>
      <c r="O34" s="14"/>
      <c r="P34" s="14"/>
      <c r="Q34" s="14"/>
      <c r="R34" s="30"/>
      <c r="S34" s="25"/>
      <c r="T34" s="14"/>
      <c r="U34" s="14"/>
      <c r="V34" s="14"/>
      <c r="X34" s="14"/>
      <c r="Y34" s="30"/>
      <c r="Z34" s="25"/>
      <c r="AA34" s="14"/>
      <c r="AB34" s="14"/>
      <c r="AC34" s="14"/>
      <c r="AE34" s="14"/>
      <c r="AF34" s="30"/>
      <c r="AG34" s="25"/>
      <c r="AH34" s="14"/>
      <c r="AI34" s="14"/>
      <c r="AJ34" s="14"/>
      <c r="AK34" s="14"/>
      <c r="AL34" s="14"/>
      <c r="AM34" s="30"/>
      <c r="AN34" s="25"/>
      <c r="AO34" s="14"/>
      <c r="AP34" s="14"/>
      <c r="AQ34" s="14"/>
      <c r="AS34" s="14"/>
      <c r="AT34" s="30"/>
      <c r="AU34" s="25"/>
      <c r="AV34" s="14"/>
      <c r="AW34" s="14"/>
      <c r="AX34" s="14"/>
      <c r="AZ34" s="14"/>
      <c r="BA34" s="30"/>
      <c r="BB34" s="25"/>
      <c r="BC34" s="14"/>
      <c r="BD34" s="14"/>
      <c r="BE34" s="14"/>
      <c r="BG34" s="14"/>
      <c r="BH34" s="30"/>
      <c r="BI34" s="25"/>
      <c r="BJ34" s="14"/>
      <c r="BK34" s="14"/>
      <c r="BL34" s="14"/>
      <c r="BN34" s="14"/>
      <c r="BO34" s="30"/>
      <c r="BP34" s="25"/>
      <c r="BQ34" s="14"/>
      <c r="BR34" s="14"/>
      <c r="BS34" s="14"/>
      <c r="BT34" s="14"/>
      <c r="BU34" s="14"/>
      <c r="BV34" s="30"/>
      <c r="BW34" s="25"/>
      <c r="BX34" s="14"/>
      <c r="BY34" s="14"/>
      <c r="BZ34" s="14"/>
      <c r="CA34" s="14"/>
      <c r="CB34" s="14"/>
      <c r="CC34" s="30"/>
      <c r="CD34" s="25"/>
      <c r="CE34" s="14"/>
      <c r="CF34" s="14"/>
      <c r="CH34" s="177" t="s">
        <v>402</v>
      </c>
    </row>
    <row r="35" spans="1:91" x14ac:dyDescent="0.15">
      <c r="A35" s="41" t="s">
        <v>639</v>
      </c>
      <c r="B35" s="50"/>
      <c r="C35" s="13"/>
      <c r="D35" s="42"/>
      <c r="E35" s="42"/>
      <c r="F35" s="43"/>
      <c r="G35" s="44"/>
      <c r="H35" s="41" t="s">
        <v>639</v>
      </c>
      <c r="I35" s="50"/>
      <c r="J35" s="13"/>
      <c r="K35" s="42"/>
      <c r="L35" s="42"/>
      <c r="M35" s="43"/>
      <c r="N35" s="44"/>
      <c r="O35" s="41" t="s">
        <v>639</v>
      </c>
      <c r="P35" s="50"/>
      <c r="Q35" s="13"/>
      <c r="R35" s="42"/>
      <c r="S35" s="42"/>
      <c r="T35" s="43"/>
      <c r="U35" s="44"/>
      <c r="V35" s="41" t="s">
        <v>639</v>
      </c>
      <c r="W35" s="50"/>
      <c r="X35" s="13"/>
      <c r="Y35" s="42"/>
      <c r="Z35" s="42"/>
      <c r="AA35" s="43"/>
      <c r="AB35" s="44"/>
      <c r="AC35" s="41" t="s">
        <v>639</v>
      </c>
      <c r="AD35" s="50"/>
      <c r="AE35" s="13"/>
      <c r="AF35" s="42"/>
      <c r="AG35" s="42"/>
      <c r="AH35" s="43"/>
      <c r="AI35" s="44"/>
      <c r="AJ35" s="41" t="s">
        <v>639</v>
      </c>
      <c r="AK35" s="50"/>
      <c r="AL35" s="13"/>
      <c r="AM35" s="42"/>
      <c r="AN35" s="42"/>
      <c r="AO35" s="43"/>
      <c r="AP35" s="44"/>
      <c r="AQ35" s="41" t="s">
        <v>639</v>
      </c>
      <c r="AR35" s="50"/>
      <c r="AS35" s="13"/>
      <c r="AT35" s="42"/>
      <c r="AU35" s="42"/>
      <c r="AV35" s="43"/>
      <c r="AW35" s="44"/>
      <c r="AX35" s="41" t="s">
        <v>639</v>
      </c>
      <c r="AY35" s="50"/>
      <c r="AZ35" s="13"/>
      <c r="BA35" s="42"/>
      <c r="BB35" s="42"/>
      <c r="BC35" s="43"/>
      <c r="BD35" s="44"/>
      <c r="BE35" s="41" t="s">
        <v>639</v>
      </c>
      <c r="BF35" s="50"/>
      <c r="BG35" s="13"/>
      <c r="BH35" s="42"/>
      <c r="BI35" s="42"/>
      <c r="BJ35" s="43"/>
      <c r="BK35" s="44"/>
      <c r="BL35" s="41" t="s">
        <v>639</v>
      </c>
      <c r="BM35" s="50"/>
      <c r="BN35" s="13"/>
      <c r="BO35" s="42"/>
      <c r="BP35" s="42"/>
      <c r="BQ35" s="43"/>
      <c r="BR35" s="44"/>
      <c r="BS35" s="41" t="s">
        <v>639</v>
      </c>
      <c r="BT35" s="50"/>
      <c r="BU35" s="13"/>
      <c r="BV35" s="42"/>
      <c r="BW35" s="42"/>
      <c r="BX35" s="43"/>
      <c r="BY35" s="44"/>
      <c r="BZ35" s="41" t="s">
        <v>639</v>
      </c>
      <c r="CA35" s="50"/>
      <c r="CB35" s="13"/>
      <c r="CC35" s="42"/>
      <c r="CD35" s="42"/>
      <c r="CE35" s="43"/>
      <c r="CF35" s="44"/>
      <c r="CH35" s="177" t="s">
        <v>401</v>
      </c>
    </row>
    <row r="36" spans="1:91" x14ac:dyDescent="0.15">
      <c r="A36" s="45" t="s">
        <v>654</v>
      </c>
      <c r="B36" s="143" t="str">
        <f>IF(B35="","",IF(AND(OR(D37="e",D37=""),OR(D38="",D38="e"),OR(D39="",D39="e"),OR(D40="",D40="e")),"E","Hors Zone Euro"))</f>
        <v/>
      </c>
      <c r="C36" s="14"/>
      <c r="D36" s="30">
        <f>IF(B35="",0,C41-1)</f>
        <v>0</v>
      </c>
      <c r="E36" s="36" t="s">
        <v>656</v>
      </c>
      <c r="F36" s="25"/>
      <c r="G36" s="46"/>
      <c r="H36" s="45" t="s">
        <v>654</v>
      </c>
      <c r="I36" s="143" t="str">
        <f>IF(I35="","",IF(AND(OR(K37="e",K37=""),OR(K38="",K38="e"),OR(K39="",K39="e"),OR(K40="",K40="e")),"E","Hors Zone Euro"))</f>
        <v/>
      </c>
      <c r="J36" s="14"/>
      <c r="K36" s="30">
        <f>IF(I35="",0,J41-1)</f>
        <v>0</v>
      </c>
      <c r="L36" s="36" t="s">
        <v>656</v>
      </c>
      <c r="M36" s="25"/>
      <c r="N36" s="46"/>
      <c r="O36" s="45" t="s">
        <v>654</v>
      </c>
      <c r="P36" s="143" t="str">
        <f>IF(P35="","",IF(AND(OR(R37="e",R37=""),OR(R38="",R38="e"),OR(R39="",R39="e"),OR(R40="",R40="e")),"E","Hors Zone Euro"))</f>
        <v/>
      </c>
      <c r="Q36" s="14"/>
      <c r="R36" s="30">
        <f>IF(P35="",0,Q41-1)</f>
        <v>0</v>
      </c>
      <c r="S36" s="36" t="s">
        <v>656</v>
      </c>
      <c r="T36" s="25"/>
      <c r="U36" s="46"/>
      <c r="V36" s="45" t="s">
        <v>654</v>
      </c>
      <c r="W36" s="143" t="str">
        <f>IF(W35="","",IF(AND(OR(Y37="e",Y37=""),OR(Y38="",Y38="e"),OR(Y39="",Y39="e"),OR(Y40="",Y40="e")),"E","Hors Zone Euro"))</f>
        <v/>
      </c>
      <c r="X36" s="14"/>
      <c r="Y36" s="30">
        <f>IF(W35="",0,X41-1)</f>
        <v>0</v>
      </c>
      <c r="Z36" s="36" t="s">
        <v>656</v>
      </c>
      <c r="AA36" s="25"/>
      <c r="AB36" s="46"/>
      <c r="AC36" s="45" t="s">
        <v>654</v>
      </c>
      <c r="AD36" s="143" t="str">
        <f>IF(AD35="","",IF(AND(OR(AF37="e",AF37=""),OR(AF38="",AF38="e"),OR(AF39="",AF39="e"),OR(AF40="",AF40="e")),"E","Hors Zone Euro"))</f>
        <v/>
      </c>
      <c r="AE36" s="14"/>
      <c r="AF36" s="30">
        <f>IF(AD35="",0,AE41-1)</f>
        <v>0</v>
      </c>
      <c r="AG36" s="36" t="s">
        <v>656</v>
      </c>
      <c r="AH36" s="25"/>
      <c r="AI36" s="46"/>
      <c r="AJ36" s="45" t="s">
        <v>654</v>
      </c>
      <c r="AK36" s="143" t="str">
        <f>IF(AK35="","",IF(AND(OR(AM37="e",AM37=""),OR(AM38="",AM38="e"),OR(AM39="",AM39="e"),OR(AM40="",AM40="e")),"E","Hors Zone Euro"))</f>
        <v/>
      </c>
      <c r="AL36" s="14"/>
      <c r="AM36" s="30">
        <f>IF(AK35="",0,AL41-1)</f>
        <v>0</v>
      </c>
      <c r="AN36" s="36" t="s">
        <v>656</v>
      </c>
      <c r="AO36" s="25"/>
      <c r="AP36" s="46"/>
      <c r="AQ36" s="45" t="s">
        <v>654</v>
      </c>
      <c r="AR36" s="143" t="str">
        <f>IF(AR35="","",IF(AND(OR(AT37="e",AT37=""),OR(AT38="",AT38="e"),OR(AT39="",AT39="e"),OR(AT40="",AT40="e")),"E","Hors Zone Euro"))</f>
        <v/>
      </c>
      <c r="AS36" s="14"/>
      <c r="AT36" s="30">
        <f>IF(AR35="",0,AS41-1)</f>
        <v>0</v>
      </c>
      <c r="AU36" s="36" t="s">
        <v>656</v>
      </c>
      <c r="AV36" s="25"/>
      <c r="AW36" s="46"/>
      <c r="AX36" s="45" t="s">
        <v>654</v>
      </c>
      <c r="AY36" s="143" t="str">
        <f>IF(AY35="","",IF(AND(OR(BA37="e",BA37=""),OR(BA38="",BA38="e"),OR(BA39="",BA39="e"),OR(BA40="",BA40="e")),"E","Hors Zone Euro"))</f>
        <v/>
      </c>
      <c r="AZ36" s="14"/>
      <c r="BA36" s="30">
        <f>IF(AY35="",0,AZ41-1)</f>
        <v>0</v>
      </c>
      <c r="BB36" s="36" t="s">
        <v>656</v>
      </c>
      <c r="BC36" s="25"/>
      <c r="BD36" s="46"/>
      <c r="BE36" s="45" t="s">
        <v>654</v>
      </c>
      <c r="BF36" s="143" t="str">
        <f>IF(BF35="","",IF(AND(OR(BH37="e",BH37=""),OR(BH38="",BH38="e"),OR(BH39="",BH39="e"),OR(BH40="",BH40="e")),"E","Hors Zone Euro"))</f>
        <v/>
      </c>
      <c r="BG36" s="14"/>
      <c r="BH36" s="30">
        <f>IF(BF35="",0,BG41-1)</f>
        <v>0</v>
      </c>
      <c r="BI36" s="36" t="s">
        <v>656</v>
      </c>
      <c r="BJ36" s="25"/>
      <c r="BK36" s="46"/>
      <c r="BL36" s="45" t="s">
        <v>654</v>
      </c>
      <c r="BM36" s="143" t="str">
        <f>IF(BM35="","",IF(AND(OR(BO37="e",BO37=""),OR(BO38="",BO38="e"),OR(BO39="",BO39="e"),OR(BO40="",BO40="e")),"E","Hors Zone Euro"))</f>
        <v/>
      </c>
      <c r="BN36" s="14"/>
      <c r="BO36" s="30">
        <f>IF(BM35="",0,BN41-1)</f>
        <v>0</v>
      </c>
      <c r="BP36" s="36" t="s">
        <v>656</v>
      </c>
      <c r="BQ36" s="25"/>
      <c r="BR36" s="46"/>
      <c r="BS36" s="45" t="s">
        <v>654</v>
      </c>
      <c r="BT36" s="143" t="str">
        <f>IF(BT35="","",IF(AND(OR(BV37="e",BV37=""),OR(BV38="",BV38="e"),OR(BV39="",BV39="e"),OR(BV40="",BV40="e")),"E","Hors Zone Euro"))</f>
        <v/>
      </c>
      <c r="BU36" s="14"/>
      <c r="BV36" s="30">
        <f>IF(BT35="",0,BU41-1)</f>
        <v>0</v>
      </c>
      <c r="BW36" s="36" t="s">
        <v>656</v>
      </c>
      <c r="BX36" s="25"/>
      <c r="BY36" s="46"/>
      <c r="BZ36" s="45" t="s">
        <v>654</v>
      </c>
      <c r="CA36" s="143" t="str">
        <f>IF(CA35="","",IF(AND(OR(CC37="e",CC37=""),OR(CC38="",CC38="e"),OR(CC39="",CC39="e"),OR(CC40="",CC40="e")),"E","Hors Zone Euro"))</f>
        <v/>
      </c>
      <c r="CB36" s="14"/>
      <c r="CC36" s="30">
        <f>IF(CA35="",0,CB41-1)</f>
        <v>0</v>
      </c>
      <c r="CD36" s="36" t="s">
        <v>656</v>
      </c>
      <c r="CE36" s="25"/>
      <c r="CF36" s="46"/>
      <c r="CH36" s="177" t="s">
        <v>758</v>
      </c>
    </row>
    <row r="37" spans="1:91" x14ac:dyDescent="0.15">
      <c r="A37" s="92" t="str">
        <f>IF(B35="","",1)</f>
        <v/>
      </c>
      <c r="B37" s="14"/>
      <c r="C37" s="14"/>
      <c r="D37" s="144" t="str">
        <f>IF(E37="","",VLOOKUP(F37,'7 - Barème 2017'!$A$17:$G$231,7))</f>
        <v/>
      </c>
      <c r="E37" s="36" t="str">
        <f>IF(C$41&gt;1,1,"")</f>
        <v/>
      </c>
      <c r="F37" s="39"/>
      <c r="G37" s="87" t="str">
        <f>IF(E37="","",VLOOKUP(F37,'7 - Barème 2017'!$A$17:$H$249,8))</f>
        <v/>
      </c>
      <c r="H37" s="92" t="str">
        <f>IF(I35="","",1)</f>
        <v/>
      </c>
      <c r="I37" s="14"/>
      <c r="J37" s="14"/>
      <c r="K37" s="144" t="str">
        <f>IF(L37="","",VLOOKUP(M37,'7 - Barème 2017'!$A$17:$G$231,7))</f>
        <v/>
      </c>
      <c r="L37" s="36" t="str">
        <f>IF(J$41&gt;1,1,"")</f>
        <v/>
      </c>
      <c r="M37" s="39"/>
      <c r="N37" s="87" t="str">
        <f>IF(L37="","",VLOOKUP(M37,'7 - Barème 2017'!$A$17:$H$249,8))</f>
        <v/>
      </c>
      <c r="O37" s="92" t="str">
        <f>IF(P35="","",1)</f>
        <v/>
      </c>
      <c r="P37" s="38"/>
      <c r="Q37" s="14"/>
      <c r="R37" s="144" t="str">
        <f>IF(S37="","",VLOOKUP(T37,'7 - Barème 2017'!$A$17:$G$231,7))</f>
        <v/>
      </c>
      <c r="S37" s="36" t="str">
        <f>IF(Q$41&gt;1,1,"")</f>
        <v/>
      </c>
      <c r="T37" s="39"/>
      <c r="U37" s="87" t="str">
        <f>IF(S37="","",VLOOKUP(T37,'7 - Barème 2017'!$A$17:$H$249,8))</f>
        <v/>
      </c>
      <c r="V37" s="92" t="str">
        <f>IF(W35="","",1)</f>
        <v/>
      </c>
      <c r="W37" s="14"/>
      <c r="X37" s="14"/>
      <c r="Y37" s="144" t="str">
        <f>IF(Z37="","",VLOOKUP(AA37,'7 - Barème 2017'!$A$17:$G$231,7))</f>
        <v/>
      </c>
      <c r="Z37" s="36" t="str">
        <f>IF(X$41&gt;1,1,"")</f>
        <v/>
      </c>
      <c r="AA37" s="39"/>
      <c r="AB37" s="87" t="str">
        <f>IF(Z37="","",VLOOKUP(AA37,'7 - Barème 2017'!$A$17:$H$249,8))</f>
        <v/>
      </c>
      <c r="AC37" s="92" t="str">
        <f>IF(AD35="","",1)</f>
        <v/>
      </c>
      <c r="AD37" s="14"/>
      <c r="AE37" s="14"/>
      <c r="AF37" s="144" t="str">
        <f>IF(AG37="","",VLOOKUP(AH37,'7 - Barème 2017'!$A$17:$G$231,7))</f>
        <v/>
      </c>
      <c r="AG37" s="36" t="str">
        <f>IF(AE$41&gt;1,1,"")</f>
        <v/>
      </c>
      <c r="AH37" s="39"/>
      <c r="AI37" s="87" t="str">
        <f>IF(AG37="","",VLOOKUP(AH37,'7 - Barème 2017'!$A$17:$H$249,8))</f>
        <v/>
      </c>
      <c r="AJ37" s="92" t="str">
        <f>IF(AK35="","",1)</f>
        <v/>
      </c>
      <c r="AK37" s="14"/>
      <c r="AL37" s="14"/>
      <c r="AM37" s="144" t="str">
        <f>IF(AN37="","",VLOOKUP(AO37,'7 - Barème 2017'!$A$17:$G$231,7))</f>
        <v/>
      </c>
      <c r="AN37" s="36" t="str">
        <f>IF(AL$41&gt;1,1,"")</f>
        <v/>
      </c>
      <c r="AO37" s="39"/>
      <c r="AP37" s="87" t="str">
        <f>IF(AN37="","",VLOOKUP(AO37,'7 - Barème 2017'!$A$17:$H$249,8))</f>
        <v/>
      </c>
      <c r="AQ37" s="92" t="str">
        <f>IF(AR35="","",1)</f>
        <v/>
      </c>
      <c r="AR37" s="14"/>
      <c r="AS37" s="14"/>
      <c r="AT37" s="144" t="str">
        <f>IF(AU37="","",VLOOKUP(AV37,'7 - Barème 2017'!$A$17:$G$231,7))</f>
        <v/>
      </c>
      <c r="AU37" s="36" t="str">
        <f>IF(AS$41&gt;1,1,"")</f>
        <v/>
      </c>
      <c r="AV37" s="39"/>
      <c r="AW37" s="87" t="str">
        <f>IF(AU37="","",VLOOKUP(AV37,'7 - Barème 2017'!$A$17:$H$249,8))</f>
        <v/>
      </c>
      <c r="AX37" s="92" t="str">
        <f>IF(AY35="","",1)</f>
        <v/>
      </c>
      <c r="AY37" s="14"/>
      <c r="AZ37" s="14"/>
      <c r="BA37" s="144" t="str">
        <f>IF(BB37="","",VLOOKUP(BC37,'7 - Barème 2017'!$A$17:$G$231,7))</f>
        <v/>
      </c>
      <c r="BB37" s="36" t="str">
        <f>IF(AZ$41&gt;1,1,"")</f>
        <v/>
      </c>
      <c r="BC37" s="39"/>
      <c r="BD37" s="87" t="str">
        <f>IF(BB37="","",VLOOKUP(BC37,'7 - Barème 2017'!$A$17:$H$249,8))</f>
        <v/>
      </c>
      <c r="BE37" s="92" t="str">
        <f>IF(BF35="","",1)</f>
        <v/>
      </c>
      <c r="BF37" s="14"/>
      <c r="BG37" s="14"/>
      <c r="BH37" s="144" t="str">
        <f>IF(BI37="","",VLOOKUP(BJ37,'7 - Barème 2017'!$A$17:$G$231,7))</f>
        <v/>
      </c>
      <c r="BI37" s="36" t="str">
        <f>IF(BG$41&gt;1,1,"")</f>
        <v/>
      </c>
      <c r="BJ37" s="39"/>
      <c r="BK37" s="87" t="str">
        <f>IF(BI37="","",VLOOKUP(BJ37,'7 - Barème 2017'!$A$17:$H$249,8))</f>
        <v/>
      </c>
      <c r="BL37" s="92" t="str">
        <f>IF(BM35="","",1)</f>
        <v/>
      </c>
      <c r="BM37" s="14"/>
      <c r="BN37" s="14"/>
      <c r="BO37" s="144" t="str">
        <f>IF(BP37="","",VLOOKUP(BQ37,'7 - Barème 2017'!$A$17:$G$231,7))</f>
        <v/>
      </c>
      <c r="BP37" s="36" t="str">
        <f>IF(BN$41&gt;1,1,"")</f>
        <v/>
      </c>
      <c r="BQ37" s="39"/>
      <c r="BR37" s="87" t="str">
        <f>IF(BP37="","",VLOOKUP(BQ37,'7 - Barème 2017'!$A$17:$H$249,8))</f>
        <v/>
      </c>
      <c r="BS37" s="92" t="str">
        <f>IF(BT35="","",1)</f>
        <v/>
      </c>
      <c r="BT37" s="14"/>
      <c r="BU37" s="14"/>
      <c r="BV37" s="144" t="str">
        <f>IF(BW37="","",VLOOKUP(BX37,'7 - Barème 2017'!$A$17:$G$231,7))</f>
        <v/>
      </c>
      <c r="BW37" s="36" t="str">
        <f>IF(BU$41&gt;1,1,"")</f>
        <v/>
      </c>
      <c r="BX37" s="39"/>
      <c r="BY37" s="87" t="str">
        <f>IF(BW37="","",VLOOKUP(BX37,'7 - Barème 2017'!$A$17:$H$249,8))</f>
        <v/>
      </c>
      <c r="BZ37" s="92" t="str">
        <f>IF(CA35="","",1)</f>
        <v/>
      </c>
      <c r="CA37" s="14"/>
      <c r="CB37" s="14"/>
      <c r="CC37" s="144" t="str">
        <f>IF(CD37="","",VLOOKUP(CE37,'7 - Barème 2017'!$A$17:$G$231,7))</f>
        <v/>
      </c>
      <c r="CD37" s="36" t="str">
        <f>IF(CB$41&gt;1,1,"")</f>
        <v/>
      </c>
      <c r="CE37" s="39"/>
      <c r="CF37" s="87" t="str">
        <f>IF(CD37="","",VLOOKUP(CE37,'7 - Barème 2017'!$A$17:$H$249,8))</f>
        <v/>
      </c>
      <c r="CH37" s="177" t="s">
        <v>500</v>
      </c>
    </row>
    <row r="38" spans="1:91" x14ac:dyDescent="0.15">
      <c r="A38" s="49" t="s">
        <v>673</v>
      </c>
      <c r="B38" s="40"/>
      <c r="C38" s="38"/>
      <c r="D38" s="144" t="str">
        <f>IF(E38="","",VLOOKUP(F38,'7 - Barème 2017'!$A$17:$G$231,7))</f>
        <v/>
      </c>
      <c r="E38" s="36" t="str">
        <f>IF(C$41&gt;2,2,"")</f>
        <v/>
      </c>
      <c r="F38" s="39"/>
      <c r="G38" s="87" t="str">
        <f>IF(E38="","",VLOOKUP(F38,'7 - Barème 2017'!$A$17:$H$249,8))</f>
        <v/>
      </c>
      <c r="H38" s="49" t="s">
        <v>673</v>
      </c>
      <c r="I38" s="40"/>
      <c r="J38" s="38"/>
      <c r="K38" s="144" t="str">
        <f>IF(L38="","",VLOOKUP(M38,'7 - Barème 2017'!$A$17:$G$231,7))</f>
        <v/>
      </c>
      <c r="L38" s="36" t="str">
        <f>IF(J$41&gt;2,2,"")</f>
        <v/>
      </c>
      <c r="M38" s="39"/>
      <c r="N38" s="87" t="str">
        <f>IF(L38="","",VLOOKUP(M38,'7 - Barème 2017'!$A$17:$H$249,8))</f>
        <v/>
      </c>
      <c r="O38" s="49" t="s">
        <v>673</v>
      </c>
      <c r="P38" s="40"/>
      <c r="Q38" s="38"/>
      <c r="R38" s="144" t="str">
        <f>IF(S38="","",VLOOKUP(T38,'7 - Barème 2017'!$A$17:$G$231,7))</f>
        <v/>
      </c>
      <c r="S38" s="36" t="str">
        <f>IF(Q$41&gt;2,2,"")</f>
        <v/>
      </c>
      <c r="T38" s="39"/>
      <c r="U38" s="87" t="str">
        <f>IF(S38="","",VLOOKUP(T38,'7 - Barème 2017'!$A$17:$H$249,8))</f>
        <v/>
      </c>
      <c r="V38" s="49" t="s">
        <v>673</v>
      </c>
      <c r="W38" s="40"/>
      <c r="X38" s="38"/>
      <c r="Y38" s="144" t="str">
        <f>IF(Z38="","",VLOOKUP(AA38,'7 - Barème 2017'!$A$17:$G$231,7))</f>
        <v/>
      </c>
      <c r="Z38" s="36" t="str">
        <f>IF(X$41&gt;2,2,"")</f>
        <v/>
      </c>
      <c r="AA38" s="39"/>
      <c r="AB38" s="87" t="str">
        <f>IF(Z38="","",VLOOKUP(AA38,'7 - Barème 2017'!$A$17:$H$249,8))</f>
        <v/>
      </c>
      <c r="AC38" s="49" t="s">
        <v>673</v>
      </c>
      <c r="AD38" s="40"/>
      <c r="AE38" s="38"/>
      <c r="AF38" s="144" t="str">
        <f>IF(AG38="","",VLOOKUP(AH38,'7 - Barème 2017'!$A$17:$G$231,7))</f>
        <v/>
      </c>
      <c r="AG38" s="36" t="str">
        <f>IF(AE$41&gt;2,2,"")</f>
        <v/>
      </c>
      <c r="AH38" s="39"/>
      <c r="AI38" s="87" t="str">
        <f>IF(AG38="","",VLOOKUP(AH38,'7 - Barème 2017'!$A$17:$H$249,8))</f>
        <v/>
      </c>
      <c r="AJ38" s="49" t="s">
        <v>673</v>
      </c>
      <c r="AK38" s="40"/>
      <c r="AL38" s="38"/>
      <c r="AM38" s="144" t="str">
        <f>IF(AN38="","",VLOOKUP(AO38,'7 - Barème 2017'!$A$17:$G$231,7))</f>
        <v/>
      </c>
      <c r="AN38" s="36" t="str">
        <f>IF(AL$41&gt;2,2,"")</f>
        <v/>
      </c>
      <c r="AO38" s="39"/>
      <c r="AP38" s="87" t="str">
        <f>IF(AN38="","",VLOOKUP(AO38,'7 - Barème 2017'!$A$17:$H$249,8))</f>
        <v/>
      </c>
      <c r="AQ38" s="49" t="s">
        <v>673</v>
      </c>
      <c r="AR38" s="40"/>
      <c r="AS38" s="38"/>
      <c r="AT38" s="144" t="str">
        <f>IF(AU38="","",VLOOKUP(AV38,'7 - Barème 2017'!$A$17:$G$231,7))</f>
        <v/>
      </c>
      <c r="AU38" s="36" t="str">
        <f>IF(AS$41&gt;2,2,"")</f>
        <v/>
      </c>
      <c r="AV38" s="39"/>
      <c r="AW38" s="87" t="str">
        <f>IF(AU38="","",VLOOKUP(AV38,'7 - Barème 2017'!$A$17:$H$249,8))</f>
        <v/>
      </c>
      <c r="AX38" s="49" t="s">
        <v>673</v>
      </c>
      <c r="AY38" s="40"/>
      <c r="AZ38" s="38"/>
      <c r="BA38" s="144" t="str">
        <f>IF(BB38="","",VLOOKUP(BC38,'7 - Barème 2017'!$A$17:$G$231,7))</f>
        <v/>
      </c>
      <c r="BB38" s="36" t="str">
        <f>IF(AZ$41&gt;2,2,"")</f>
        <v/>
      </c>
      <c r="BC38" s="39"/>
      <c r="BD38" s="87" t="str">
        <f>IF(BB38="","",VLOOKUP(BC38,'7 - Barème 2017'!$A$17:$H$249,8))</f>
        <v/>
      </c>
      <c r="BE38" s="49" t="s">
        <v>673</v>
      </c>
      <c r="BF38" s="40"/>
      <c r="BG38" s="38"/>
      <c r="BH38" s="144" t="str">
        <f>IF(BI38="","",VLOOKUP(BJ38,'7 - Barème 2017'!$A$17:$G$231,7))</f>
        <v/>
      </c>
      <c r="BI38" s="36" t="str">
        <f>IF(BG$41&gt;2,2,"")</f>
        <v/>
      </c>
      <c r="BJ38" s="39"/>
      <c r="BK38" s="87" t="str">
        <f>IF(BI38="","",VLOOKUP(BJ38,'7 - Barème 2017'!$A$17:$H$249,8))</f>
        <v/>
      </c>
      <c r="BL38" s="49" t="s">
        <v>673</v>
      </c>
      <c r="BM38" s="40"/>
      <c r="BN38" s="38"/>
      <c r="BO38" s="144" t="str">
        <f>IF(BP38="","",VLOOKUP(BQ38,'7 - Barème 2017'!$A$17:$G$231,7))</f>
        <v/>
      </c>
      <c r="BP38" s="36" t="str">
        <f>IF(BN$41&gt;2,2,"")</f>
        <v/>
      </c>
      <c r="BQ38" s="39"/>
      <c r="BR38" s="87" t="str">
        <f>IF(BP38="","",VLOOKUP(BQ38,'7 - Barème 2017'!$A$17:$H$249,8))</f>
        <v/>
      </c>
      <c r="BS38" s="49" t="s">
        <v>673</v>
      </c>
      <c r="BT38" s="40"/>
      <c r="BU38" s="38"/>
      <c r="BV38" s="144" t="str">
        <f>IF(BW38="","",VLOOKUP(BX38,'7 - Barème 2017'!$A$17:$G$231,7))</f>
        <v/>
      </c>
      <c r="BW38" s="36" t="str">
        <f>IF(BU$41&gt;2,2,"")</f>
        <v/>
      </c>
      <c r="BX38" s="39"/>
      <c r="BY38" s="87" t="str">
        <f>IF(BW38="","",VLOOKUP(BX38,'7 - Barème 2017'!$A$17:$H$249,8))</f>
        <v/>
      </c>
      <c r="BZ38" s="49" t="s">
        <v>673</v>
      </c>
      <c r="CA38" s="40"/>
      <c r="CB38" s="38"/>
      <c r="CC38" s="144" t="str">
        <f>IF(CD38="","",VLOOKUP(CE38,'7 - Barème 2017'!$A$17:$G$231,7))</f>
        <v/>
      </c>
      <c r="CD38" s="36" t="str">
        <f>IF(CB$41&gt;2,2,"")</f>
        <v/>
      </c>
      <c r="CE38" s="39"/>
      <c r="CF38" s="87" t="str">
        <f>IF(CD38="","",VLOOKUP(CE38,'7 - Barème 2017'!$A$17:$H$249,8))</f>
        <v/>
      </c>
      <c r="CH38" s="177" t="s">
        <v>623</v>
      </c>
    </row>
    <row r="39" spans="1:91" x14ac:dyDescent="0.15">
      <c r="A39" s="49" t="s">
        <v>674</v>
      </c>
      <c r="B39" s="40"/>
      <c r="C39" s="38"/>
      <c r="D39" s="144" t="str">
        <f>IF(E39="","",VLOOKUP(F39,'7 - Barème 2017'!$A$17:$G$231,7))</f>
        <v/>
      </c>
      <c r="E39" s="36" t="str">
        <f>IF(C$41&gt;3,3,"")</f>
        <v/>
      </c>
      <c r="F39" s="39"/>
      <c r="G39" s="87" t="str">
        <f>IF(E39="","",VLOOKUP(F39,'7 - Barème 2017'!$A$17:$H$249,8))</f>
        <v/>
      </c>
      <c r="H39" s="49" t="s">
        <v>674</v>
      </c>
      <c r="I39" s="40"/>
      <c r="J39" s="38"/>
      <c r="K39" s="144" t="str">
        <f>IF(L39="","",VLOOKUP(M39,'7 - Barème 2017'!$A$17:$G$231,7))</f>
        <v/>
      </c>
      <c r="L39" s="36" t="str">
        <f>IF(J$41&gt;3,3,"")</f>
        <v/>
      </c>
      <c r="M39" s="39"/>
      <c r="N39" s="87" t="str">
        <f>IF(L39="","",VLOOKUP(M39,'7 - Barème 2017'!$A$17:$H$249,8))</f>
        <v/>
      </c>
      <c r="O39" s="49" t="s">
        <v>674</v>
      </c>
      <c r="P39" s="40"/>
      <c r="Q39" s="38"/>
      <c r="R39" s="144" t="str">
        <f>IF(S39="","",VLOOKUP(T39,'7 - Barème 2017'!$A$17:$G$231,7))</f>
        <v/>
      </c>
      <c r="S39" s="36" t="str">
        <f>IF(Q$41&gt;3,3,"")</f>
        <v/>
      </c>
      <c r="T39" s="39"/>
      <c r="U39" s="87" t="str">
        <f>IF(S39="","",VLOOKUP(T39,'7 - Barème 2017'!$A$17:$H$249,8))</f>
        <v/>
      </c>
      <c r="V39" s="49" t="s">
        <v>674</v>
      </c>
      <c r="W39" s="40"/>
      <c r="X39" s="38"/>
      <c r="Y39" s="144" t="str">
        <f>IF(Z39="","",VLOOKUP(AA39,'7 - Barème 2017'!$A$17:$G$231,7))</f>
        <v/>
      </c>
      <c r="Z39" s="36" t="str">
        <f>IF(X$41&gt;3,3,"")</f>
        <v/>
      </c>
      <c r="AA39" s="39"/>
      <c r="AB39" s="87" t="str">
        <f>IF(Z39="","",VLOOKUP(AA39,'7 - Barème 2017'!$A$17:$H$249,8))</f>
        <v/>
      </c>
      <c r="AC39" s="49" t="s">
        <v>674</v>
      </c>
      <c r="AD39" s="40"/>
      <c r="AE39" s="38"/>
      <c r="AF39" s="144" t="str">
        <f>IF(AG39="","",VLOOKUP(AH39,'7 - Barème 2017'!$A$17:$G$231,7))</f>
        <v/>
      </c>
      <c r="AG39" s="36" t="str">
        <f>IF(AE$41&gt;3,3,"")</f>
        <v/>
      </c>
      <c r="AH39" s="39"/>
      <c r="AI39" s="87" t="str">
        <f>IF(AG39="","",VLOOKUP(AH39,'7 - Barème 2017'!$A$17:$H$249,8))</f>
        <v/>
      </c>
      <c r="AJ39" s="49" t="s">
        <v>674</v>
      </c>
      <c r="AK39" s="40"/>
      <c r="AL39" s="38"/>
      <c r="AM39" s="144" t="str">
        <f>IF(AN39="","",VLOOKUP(AO39,'7 - Barème 2017'!$A$17:$G$231,7))</f>
        <v/>
      </c>
      <c r="AN39" s="36" t="str">
        <f>IF(AL$41&gt;3,3,"")</f>
        <v/>
      </c>
      <c r="AO39" s="39"/>
      <c r="AP39" s="87" t="str">
        <f>IF(AN39="","",VLOOKUP(AO39,'7 - Barème 2017'!$A$17:$H$249,8))</f>
        <v/>
      </c>
      <c r="AQ39" s="49" t="s">
        <v>674</v>
      </c>
      <c r="AR39" s="40"/>
      <c r="AS39" s="38"/>
      <c r="AT39" s="144" t="str">
        <f>IF(AU39="","",VLOOKUP(AV39,'7 - Barème 2017'!$A$17:$G$231,7))</f>
        <v/>
      </c>
      <c r="AU39" s="36" t="str">
        <f>IF(AS$41&gt;3,3,"")</f>
        <v/>
      </c>
      <c r="AV39" s="39"/>
      <c r="AW39" s="87" t="str">
        <f>IF(AU39="","",VLOOKUP(AV39,'7 - Barème 2017'!$A$17:$H$249,8))</f>
        <v/>
      </c>
      <c r="AX39" s="49" t="s">
        <v>674</v>
      </c>
      <c r="AY39" s="40"/>
      <c r="AZ39" s="38"/>
      <c r="BA39" s="144" t="str">
        <f>IF(BB39="","",VLOOKUP(BC39,'7 - Barème 2017'!$A$17:$G$231,7))</f>
        <v/>
      </c>
      <c r="BB39" s="36" t="str">
        <f>IF(AZ$41&gt;3,3,"")</f>
        <v/>
      </c>
      <c r="BC39" s="39"/>
      <c r="BD39" s="87" t="str">
        <f>IF(BB39="","",VLOOKUP(BC39,'7 - Barème 2017'!$A$17:$H$249,8))</f>
        <v/>
      </c>
      <c r="BE39" s="49" t="s">
        <v>674</v>
      </c>
      <c r="BF39" s="40"/>
      <c r="BG39" s="38"/>
      <c r="BH39" s="144" t="str">
        <f>IF(BI39="","",VLOOKUP(BJ39,'7 - Barème 2017'!$A$17:$G$231,7))</f>
        <v/>
      </c>
      <c r="BI39" s="36" t="str">
        <f>IF(BG$41&gt;3,3,"")</f>
        <v/>
      </c>
      <c r="BJ39" s="39"/>
      <c r="BK39" s="87" t="str">
        <f>IF(BI39="","",VLOOKUP(BJ39,'7 - Barème 2017'!$A$17:$H$249,8))</f>
        <v/>
      </c>
      <c r="BL39" s="49" t="s">
        <v>674</v>
      </c>
      <c r="BM39" s="40"/>
      <c r="BN39" s="38"/>
      <c r="BO39" s="144" t="str">
        <f>IF(BP39="","",VLOOKUP(BQ39,'7 - Barème 2017'!$A$17:$G$231,7))</f>
        <v/>
      </c>
      <c r="BP39" s="36" t="str">
        <f>IF(BN$41&gt;3,3,"")</f>
        <v/>
      </c>
      <c r="BQ39" s="39"/>
      <c r="BR39" s="87" t="str">
        <f>IF(BP39="","",VLOOKUP(BQ39,'7 - Barème 2017'!$A$17:$H$249,8))</f>
        <v/>
      </c>
      <c r="BS39" s="49" t="s">
        <v>674</v>
      </c>
      <c r="BT39" s="40"/>
      <c r="BU39" s="38"/>
      <c r="BV39" s="144" t="str">
        <f>IF(BW39="","",VLOOKUP(BX39,'7 - Barème 2017'!$A$17:$G$231,7))</f>
        <v/>
      </c>
      <c r="BW39" s="36" t="str">
        <f>IF(BU$41&gt;3,3,"")</f>
        <v/>
      </c>
      <c r="BX39" s="39"/>
      <c r="BY39" s="87" t="str">
        <f>IF(BW39="","",VLOOKUP(BX39,'7 - Barème 2017'!$A$17:$H$249,8))</f>
        <v/>
      </c>
      <c r="BZ39" s="49" t="s">
        <v>674</v>
      </c>
      <c r="CA39" s="40"/>
      <c r="CB39" s="38"/>
      <c r="CC39" s="144" t="str">
        <f>IF(CD39="","",VLOOKUP(CE39,'7 - Barème 2017'!$A$17:$G$231,7))</f>
        <v/>
      </c>
      <c r="CD39" s="36" t="str">
        <f>IF(CB$41&gt;3,3,"")</f>
        <v/>
      </c>
      <c r="CE39" s="39"/>
      <c r="CF39" s="87" t="str">
        <f>IF(CD39="","",VLOOKUP(CE39,'7 - Barème 2017'!$A$17:$H$249,8))</f>
        <v/>
      </c>
      <c r="CH39" s="31" t="s">
        <v>820</v>
      </c>
    </row>
    <row r="40" spans="1:91" x14ac:dyDescent="0.15">
      <c r="A40" s="49"/>
      <c r="B40" s="38"/>
      <c r="C40" s="38"/>
      <c r="D40" s="144" t="str">
        <f>IF(E40="","",VLOOKUP(F40,'7 - Barème 2017'!$A$17:$G$231,7))</f>
        <v/>
      </c>
      <c r="E40" s="36" t="str">
        <f>IF(C$41&gt;4,4,"")</f>
        <v/>
      </c>
      <c r="F40" s="37"/>
      <c r="G40" s="87" t="str">
        <f>IF(E40="","",VLOOKUP(F40,'7 - Barème 2017'!$A$17:$H$249,8))</f>
        <v/>
      </c>
      <c r="H40" s="49"/>
      <c r="I40" s="38"/>
      <c r="J40" s="38"/>
      <c r="K40" s="144" t="str">
        <f>IF(L40="","",VLOOKUP(M40,'7 - Barème 2017'!$A$17:$G$231,7))</f>
        <v/>
      </c>
      <c r="L40" s="36" t="str">
        <f>IF(J$41&gt;4,4,"")</f>
        <v/>
      </c>
      <c r="M40" s="37"/>
      <c r="N40" s="87" t="str">
        <f>IF(L40="","",VLOOKUP(M40,'7 - Barème 2017'!$A$17:$H$249,8))</f>
        <v/>
      </c>
      <c r="O40" s="49"/>
      <c r="P40" s="38"/>
      <c r="Q40" s="38"/>
      <c r="R40" s="144" t="str">
        <f>IF(S40="","",VLOOKUP(T40,'7 - Barème 2017'!$A$17:$G$231,7))</f>
        <v/>
      </c>
      <c r="S40" s="36" t="str">
        <f>IF(Q$41&gt;4,4,"")</f>
        <v/>
      </c>
      <c r="T40" s="37"/>
      <c r="U40" s="87" t="str">
        <f>IF(S40="","",VLOOKUP(T40,'7 - Barème 2017'!$A$17:$H$249,8))</f>
        <v/>
      </c>
      <c r="V40" s="49"/>
      <c r="W40" s="38"/>
      <c r="X40" s="38"/>
      <c r="Y40" s="144" t="str">
        <f>IF(Z40="","",VLOOKUP(AA40,'7 - Barème 2017'!$A$17:$G$231,7))</f>
        <v/>
      </c>
      <c r="Z40" s="36" t="str">
        <f>IF(X$41&gt;4,4,"")</f>
        <v/>
      </c>
      <c r="AA40" s="37"/>
      <c r="AB40" s="87" t="str">
        <f>IF(Z40="","",VLOOKUP(AA40,'7 - Barème 2017'!$A$17:$H$249,8))</f>
        <v/>
      </c>
      <c r="AC40" s="49"/>
      <c r="AD40" s="38"/>
      <c r="AE40" s="38"/>
      <c r="AF40" s="144" t="str">
        <f>IF(AG40="","",VLOOKUP(AH40,'7 - Barème 2017'!$A$17:$G$231,7))</f>
        <v/>
      </c>
      <c r="AG40" s="36" t="str">
        <f>IF(AE$41&gt;4,4,"")</f>
        <v/>
      </c>
      <c r="AH40" s="37"/>
      <c r="AI40" s="87" t="str">
        <f>IF(AG40="","",VLOOKUP(AH40,'7 - Barème 2017'!$A$17:$H$249,8))</f>
        <v/>
      </c>
      <c r="AJ40" s="49"/>
      <c r="AK40" s="38"/>
      <c r="AL40" s="38"/>
      <c r="AM40" s="144" t="str">
        <f>IF(AN40="","",VLOOKUP(AO40,'7 - Barème 2017'!$A$17:$G$231,7))</f>
        <v/>
      </c>
      <c r="AN40" s="36" t="str">
        <f>IF(AL$41&gt;4,4,"")</f>
        <v/>
      </c>
      <c r="AO40" s="37"/>
      <c r="AP40" s="87" t="str">
        <f>IF(AN40="","",VLOOKUP(AO40,'7 - Barème 2017'!$A$17:$H$249,8))</f>
        <v/>
      </c>
      <c r="AQ40" s="49"/>
      <c r="AR40" s="38"/>
      <c r="AS40" s="38"/>
      <c r="AT40" s="144" t="str">
        <f>IF(AU40="","",VLOOKUP(AV40,'7 - Barème 2017'!$A$17:$G$231,7))</f>
        <v/>
      </c>
      <c r="AU40" s="36" t="str">
        <f>IF(AS$41&gt;4,4,"")</f>
        <v/>
      </c>
      <c r="AV40" s="37"/>
      <c r="AW40" s="87" t="str">
        <f>IF(AU40="","",VLOOKUP(AV40,'7 - Barème 2017'!$A$17:$H$249,8))</f>
        <v/>
      </c>
      <c r="AX40" s="49"/>
      <c r="AY40" s="38"/>
      <c r="AZ40" s="38"/>
      <c r="BA40" s="144" t="str">
        <f>IF(BB40="","",VLOOKUP(BC40,'7 - Barème 2017'!$A$17:$G$231,7))</f>
        <v/>
      </c>
      <c r="BB40" s="36" t="str">
        <f>IF(AZ$41&gt;4,4,"")</f>
        <v/>
      </c>
      <c r="BC40" s="37"/>
      <c r="BD40" s="87" t="str">
        <f>IF(BB40="","",VLOOKUP(BC40,'7 - Barème 2017'!$A$17:$H$249,8))</f>
        <v/>
      </c>
      <c r="BE40" s="49"/>
      <c r="BF40" s="38"/>
      <c r="BG40" s="38"/>
      <c r="BH40" s="144" t="str">
        <f>IF(BI40="","",VLOOKUP(BJ40,'7 - Barème 2017'!$A$17:$G$231,7))</f>
        <v/>
      </c>
      <c r="BI40" s="36" t="str">
        <f>IF(BG$41&gt;4,4,"")</f>
        <v/>
      </c>
      <c r="BJ40" s="37"/>
      <c r="BK40" s="87" t="str">
        <f>IF(BI40="","",VLOOKUP(BJ40,'7 - Barème 2017'!$A$17:$H$249,8))</f>
        <v/>
      </c>
      <c r="BL40" s="49"/>
      <c r="BM40" s="38"/>
      <c r="BN40" s="38"/>
      <c r="BO40" s="144" t="str">
        <f>IF(BP40="","",VLOOKUP(BQ40,'7 - Barème 2017'!$A$17:$G$231,7))</f>
        <v/>
      </c>
      <c r="BP40" s="36" t="str">
        <f>IF(BN$41&gt;4,4,"")</f>
        <v/>
      </c>
      <c r="BQ40" s="37"/>
      <c r="BR40" s="87" t="str">
        <f>IF(BP40="","",VLOOKUP(BQ40,'7 - Barème 2017'!$A$17:$H$249,8))</f>
        <v/>
      </c>
      <c r="BS40" s="49"/>
      <c r="BT40" s="38"/>
      <c r="BU40" s="38"/>
      <c r="BV40" s="144" t="str">
        <f>IF(BW40="","",VLOOKUP(BX40,'7 - Barème 2017'!$A$17:$G$231,7))</f>
        <v/>
      </c>
      <c r="BW40" s="36" t="str">
        <f>IF(BU$41&gt;4,4,"")</f>
        <v/>
      </c>
      <c r="BX40" s="37"/>
      <c r="BY40" s="87" t="str">
        <f>IF(BW40="","",VLOOKUP(BX40,'7 - Barème 2017'!$A$17:$H$249,8))</f>
        <v/>
      </c>
      <c r="BZ40" s="49"/>
      <c r="CA40" s="38"/>
      <c r="CB40" s="38"/>
      <c r="CC40" s="144" t="str">
        <f>IF(CD40="","",VLOOKUP(CE40,'7 - Barème 2017'!$A$17:$G$231,7))</f>
        <v/>
      </c>
      <c r="CD40" s="36" t="str">
        <f>IF(CB$41&gt;4,4,"")</f>
        <v/>
      </c>
      <c r="CE40" s="37"/>
      <c r="CF40" s="87" t="str">
        <f>IF(CD40="","",VLOOKUP(CE40,'7 - Barème 2017'!$A$17:$H$249,8))</f>
        <v/>
      </c>
      <c r="CH40" s="177" t="s">
        <v>501</v>
      </c>
    </row>
    <row r="41" spans="1:91" x14ac:dyDescent="0.15">
      <c r="A41" s="47"/>
      <c r="B41" s="25" t="s">
        <v>408</v>
      </c>
      <c r="C41" s="30">
        <f>IF(B35="",0,B39-B38+1)</f>
        <v>0</v>
      </c>
      <c r="D41" s="30"/>
      <c r="E41" s="36"/>
      <c r="F41" s="57"/>
      <c r="G41" s="48"/>
      <c r="H41" s="47"/>
      <c r="I41" s="25" t="s">
        <v>408</v>
      </c>
      <c r="J41" s="30">
        <f>IF(I35="",0,I39-I38+1)</f>
        <v>0</v>
      </c>
      <c r="K41" s="30"/>
      <c r="L41" s="36"/>
      <c r="M41" s="57"/>
      <c r="N41" s="48"/>
      <c r="O41" s="47"/>
      <c r="P41" s="25" t="s">
        <v>408</v>
      </c>
      <c r="Q41" s="30">
        <f>IF(P35="",0,P39-P38+1)</f>
        <v>0</v>
      </c>
      <c r="R41" s="30"/>
      <c r="S41" s="36"/>
      <c r="T41" s="57"/>
      <c r="U41" s="48"/>
      <c r="V41" s="47"/>
      <c r="W41" s="77" t="s">
        <v>408</v>
      </c>
      <c r="X41" s="30">
        <f>IF(W35="",0,W39-W38+1)</f>
        <v>0</v>
      </c>
      <c r="Y41" s="30"/>
      <c r="Z41" s="36"/>
      <c r="AA41" s="57"/>
      <c r="AB41" s="48"/>
      <c r="AC41" s="47"/>
      <c r="AD41" s="25" t="s">
        <v>408</v>
      </c>
      <c r="AE41" s="30">
        <f>IF(AD35="",0,AD39-AD38+1)</f>
        <v>0</v>
      </c>
      <c r="AF41" s="30"/>
      <c r="AG41" s="36"/>
      <c r="AH41" s="57"/>
      <c r="AI41" s="48"/>
      <c r="AJ41" s="47"/>
      <c r="AK41" s="25" t="s">
        <v>408</v>
      </c>
      <c r="AL41" s="30">
        <f>IF(AK35="",0,AK39-AK38+1)</f>
        <v>0</v>
      </c>
      <c r="AM41" s="30"/>
      <c r="AN41" s="36"/>
      <c r="AO41" s="57"/>
      <c r="AP41" s="48"/>
      <c r="AQ41" s="47"/>
      <c r="AR41" s="25" t="s">
        <v>408</v>
      </c>
      <c r="AS41" s="30">
        <f>IF(AR35="",0,AR39-AR38+1)</f>
        <v>0</v>
      </c>
      <c r="AT41" s="30"/>
      <c r="AU41" s="36"/>
      <c r="AV41" s="57"/>
      <c r="AW41" s="48"/>
      <c r="AX41" s="47"/>
      <c r="AY41" s="25" t="s">
        <v>408</v>
      </c>
      <c r="AZ41" s="30">
        <f>IF(AY35="",0,AY39-AY38+1)</f>
        <v>0</v>
      </c>
      <c r="BA41" s="30"/>
      <c r="BB41" s="36"/>
      <c r="BC41" s="130"/>
      <c r="BD41" s="48"/>
      <c r="BE41" s="47"/>
      <c r="BF41" s="25" t="s">
        <v>408</v>
      </c>
      <c r="BG41" s="30">
        <f>IF(BF35="",0,BF39-BF38+1)</f>
        <v>0</v>
      </c>
      <c r="BH41" s="30"/>
      <c r="BI41" s="36"/>
      <c r="BJ41" s="57"/>
      <c r="BK41" s="48"/>
      <c r="BL41" s="47"/>
      <c r="BM41" s="25" t="s">
        <v>408</v>
      </c>
      <c r="BN41" s="30">
        <f>IF(BM35="",0,BM39-BM38+1)</f>
        <v>0</v>
      </c>
      <c r="BO41" s="30"/>
      <c r="BP41" s="36"/>
      <c r="BQ41" s="57"/>
      <c r="BR41" s="48"/>
      <c r="BS41" s="47"/>
      <c r="BT41" s="25" t="s">
        <v>408</v>
      </c>
      <c r="BU41" s="30">
        <f>IF(BT35="",0,BT39-BT38+1)</f>
        <v>0</v>
      </c>
      <c r="BV41" s="30"/>
      <c r="BW41" s="36"/>
      <c r="BX41" s="57"/>
      <c r="BY41" s="48"/>
      <c r="BZ41" s="47"/>
      <c r="CA41" s="25" t="s">
        <v>408</v>
      </c>
      <c r="CB41" s="30">
        <f>IF(CA35="",0,CA39-CA38+1)</f>
        <v>0</v>
      </c>
      <c r="CC41" s="30"/>
      <c r="CD41" s="36"/>
      <c r="CE41" s="57"/>
      <c r="CF41" s="48"/>
      <c r="CH41" s="177" t="s">
        <v>699</v>
      </c>
    </row>
    <row r="42" spans="1:91" x14ac:dyDescent="0.15">
      <c r="A42" s="51"/>
      <c r="B42" s="52" t="s">
        <v>601</v>
      </c>
      <c r="C42" s="53"/>
      <c r="D42" s="54">
        <f>B35</f>
        <v>0</v>
      </c>
      <c r="E42" s="54"/>
      <c r="F42" s="142">
        <f>IF(B35="",0,IF(C41=1,'7 - Barème 2017'!$E$5/2,(IF(AND(C41&gt;1,B36="e"),SUM(G37:G40)+((VLOOKUP(C41-1,E37:G40,3))/2),SUM(G37:G40)+VLOOKUP(C41-1,E37:G40,3)))))</f>
        <v>0</v>
      </c>
      <c r="G42" s="56"/>
      <c r="H42" s="51"/>
      <c r="I42" s="52" t="s">
        <v>601</v>
      </c>
      <c r="J42" s="53"/>
      <c r="K42" s="54">
        <f>I35</f>
        <v>0</v>
      </c>
      <c r="L42" s="54"/>
      <c r="M42" s="142">
        <f>IF(I35="",0,IF(J41=1,'7 - Barème 2017'!$E$5/2,(IF(AND(J41&gt;1,I36="e"),SUM(N37:N40)+((VLOOKUP(J41-1,L37:N40,3))/2),SUM(N37:N40)+VLOOKUP(J41-1,L37:N40,3)))))</f>
        <v>0</v>
      </c>
      <c r="N42" s="56"/>
      <c r="O42" s="51"/>
      <c r="P42" s="52" t="s">
        <v>601</v>
      </c>
      <c r="Q42" s="53"/>
      <c r="R42" s="54">
        <f>P35</f>
        <v>0</v>
      </c>
      <c r="S42" s="54"/>
      <c r="T42" s="142">
        <f>IF(P35="",0,IF(Q41=1,'7 - Barème 2017'!$E$5/2,(IF(AND(Q41&gt;1,P36="e"),SUM(U37:U40)+((VLOOKUP(Q41-1,S37:U40,3))/2),SUM(U37:U40)+VLOOKUP(Q41-1,S37:U40,3)))))</f>
        <v>0</v>
      </c>
      <c r="U42" s="56"/>
      <c r="V42" s="51"/>
      <c r="W42" s="53"/>
      <c r="X42" s="53"/>
      <c r="Y42" s="54">
        <f>W35</f>
        <v>0</v>
      </c>
      <c r="Z42" s="54"/>
      <c r="AA42" s="142">
        <f>IF(W35="",0,IF(X41=1,'7 - Barème 2017'!$E$5/2,(IF(AND(X41&gt;1,W36="e"),SUM(AB37:AB40)+((VLOOKUP(X41-1,Z37:AB40,3))/2),SUM(AB37:AB40)+VLOOKUP(X41-1,Z37:AB40,3)))))</f>
        <v>0</v>
      </c>
      <c r="AB42" s="56"/>
      <c r="AC42" s="51"/>
      <c r="AD42" s="53"/>
      <c r="AE42" s="53"/>
      <c r="AF42" s="54">
        <f>AD35</f>
        <v>0</v>
      </c>
      <c r="AG42" s="54"/>
      <c r="AH42" s="142">
        <f>IF(AD35="",0,IF(AE41=1,'7 - Barème 2017'!$E$5/2,(IF(AND(AE41&gt;1,AD36="e"),SUM(AI37:AI40)+((VLOOKUP(AE41-1,AG37:AI40,3))/2),SUM(AI37:AI40)+VLOOKUP(AE41-1,AG37:AI40,3)))))</f>
        <v>0</v>
      </c>
      <c r="AI42" s="56"/>
      <c r="AJ42" s="51"/>
      <c r="AK42" s="52" t="s">
        <v>601</v>
      </c>
      <c r="AL42" s="53"/>
      <c r="AM42" s="54">
        <f>AK35</f>
        <v>0</v>
      </c>
      <c r="AN42" s="54"/>
      <c r="AO42" s="142">
        <f>IF(AK35="",0,IF(AL41=1,'7 - Barème 2017'!$E$5/2,(IF(AND(AL41&gt;1,AK36="e"),SUM(AP37:AP40)+((VLOOKUP(AL41-1,AN37:AP40,3))/2),SUM(AP37:AP40)+VLOOKUP(AL41-1,AN37:AP40,3)))))</f>
        <v>0</v>
      </c>
      <c r="AP42" s="56"/>
      <c r="AQ42" s="51"/>
      <c r="AR42" s="52" t="s">
        <v>601</v>
      </c>
      <c r="AS42" s="53"/>
      <c r="AT42" s="54">
        <f>AR35</f>
        <v>0</v>
      </c>
      <c r="AU42" s="54"/>
      <c r="AV42" s="142">
        <f>IF(AR35="",0,IF(AS41=1,'7 - Barème 2017'!$E$5/2,(IF(AND(AS41&gt;1,AR36="e"),SUM(AW37:AW40)+((VLOOKUP(AS41-1,AU37:AW40,3))/2),SUM(AW37:AW40)+VLOOKUP(AS41-1,AU37:AW40,3)))))</f>
        <v>0</v>
      </c>
      <c r="AW42" s="56"/>
      <c r="AX42" s="51"/>
      <c r="AY42" s="52" t="s">
        <v>601</v>
      </c>
      <c r="AZ42" s="53"/>
      <c r="BA42" s="54">
        <f>AY35</f>
        <v>0</v>
      </c>
      <c r="BB42" s="54"/>
      <c r="BC42" s="142">
        <f>IF(AY35="",0,IF(AZ41=1,'7 - Barème 2017'!$E$5/2,(IF(AND(AZ41&gt;1,AY36="e"),SUM(BD37:BD40)+((VLOOKUP(AZ41-1,BB37:BD40,3))/2),SUM(BD37:BD40)+VLOOKUP(AZ41-1,BB37:BD40,3)))))</f>
        <v>0</v>
      </c>
      <c r="BD42" s="56"/>
      <c r="BE42" s="51"/>
      <c r="BF42" s="52" t="s">
        <v>601</v>
      </c>
      <c r="BG42" s="53"/>
      <c r="BH42" s="54">
        <f>BF35</f>
        <v>0</v>
      </c>
      <c r="BI42" s="54"/>
      <c r="BJ42" s="142">
        <f>IF(BF35="",0,IF(BG41=1,'7 - Barème 2017'!$E$5/2,(IF(AND(BG41&gt;1,BF36="e"),SUM(BK37:BK40)+((VLOOKUP(BG41-1,BI37:BK40,3))/2),SUM(BK37:BK40)+VLOOKUP(BG41-1,BI37:BK40,3)))))</f>
        <v>0</v>
      </c>
      <c r="BK42" s="56"/>
      <c r="BL42" s="51"/>
      <c r="BM42" s="52" t="s">
        <v>601</v>
      </c>
      <c r="BN42" s="53"/>
      <c r="BO42" s="54">
        <f>BM35</f>
        <v>0</v>
      </c>
      <c r="BP42" s="54"/>
      <c r="BQ42" s="142">
        <f>IF(BM35="",0,IF(BN41=1,'7 - Barème 2017'!$E$5/2,(IF(AND(BN41&gt;1,BM36="e"),SUM(BR37:BR40)+((VLOOKUP(BN41-1,BP37:BR40,3))/2),SUM(BR37:BR40)+VLOOKUP(BN41-1,BP37:BR40,3)))))</f>
        <v>0</v>
      </c>
      <c r="BR42" s="56"/>
      <c r="BS42" s="51"/>
      <c r="BT42" s="52" t="s">
        <v>601</v>
      </c>
      <c r="BU42" s="53"/>
      <c r="BV42" s="54">
        <f>BT35</f>
        <v>0</v>
      </c>
      <c r="BW42" s="54"/>
      <c r="BX42" s="142">
        <f>IF(BT35="",0,IF(BU41=1,'7 - Barème 2017'!$E$5/2,(IF(AND(BU41&gt;1,BT36="e"),SUM(BY37:BY40)+((VLOOKUP(BU41-1,BW37:BY40,3))/2),SUM(BY37:BY40)+VLOOKUP(BU41-1,BW37:BY40,3)))))</f>
        <v>0</v>
      </c>
      <c r="BY42" s="56"/>
      <c r="BZ42" s="51"/>
      <c r="CA42" s="52" t="s">
        <v>601</v>
      </c>
      <c r="CB42" s="53"/>
      <c r="CC42" s="54">
        <f>CA35</f>
        <v>0</v>
      </c>
      <c r="CD42" s="54"/>
      <c r="CE42" s="142">
        <f>IF(CA35="",0,IF(CB41=1,'7 - Barème 2017'!$E$5/2,(IF(AND(CB41&gt;1,CA36="e"),SUM(CF37:CF40)+((VLOOKUP(CB41-1,CD37:CF40,3))/2),SUM(CF37:CF40)+VLOOKUP(CB41-1,CD37:CF40,3)))))</f>
        <v>0</v>
      </c>
      <c r="CF42" s="56"/>
      <c r="CH42" s="177" t="s">
        <v>826</v>
      </c>
    </row>
    <row r="43" spans="1:91" x14ac:dyDescent="0.15">
      <c r="A43" s="14"/>
      <c r="B43" s="14"/>
      <c r="C43" s="14"/>
      <c r="D43" s="30"/>
      <c r="E43" s="25"/>
      <c r="F43" s="14"/>
      <c r="G43" s="14"/>
      <c r="H43" s="14"/>
      <c r="J43" s="14"/>
      <c r="K43" s="30"/>
      <c r="L43" s="25"/>
      <c r="M43" s="14"/>
      <c r="N43" s="14"/>
      <c r="O43" s="14"/>
      <c r="P43" s="14"/>
      <c r="Q43" s="14"/>
      <c r="R43" s="30"/>
      <c r="S43" s="25"/>
      <c r="T43" s="14"/>
      <c r="U43" s="14"/>
      <c r="V43" s="14"/>
      <c r="X43" s="14"/>
      <c r="Y43" s="30"/>
      <c r="Z43" s="25"/>
      <c r="AA43" s="14"/>
      <c r="AB43" s="14"/>
      <c r="AC43" s="14"/>
      <c r="AE43" s="14"/>
      <c r="AF43" s="30"/>
      <c r="AG43" s="25"/>
      <c r="AH43" s="14"/>
      <c r="AI43" s="14"/>
      <c r="AJ43" s="14"/>
      <c r="AK43" s="14"/>
      <c r="AL43" s="14"/>
      <c r="AM43" s="30"/>
      <c r="AN43" s="25"/>
      <c r="AO43" s="14"/>
      <c r="AP43" s="14"/>
      <c r="AQ43" s="14"/>
      <c r="AS43" s="14"/>
      <c r="AT43" s="30"/>
      <c r="AU43" s="25"/>
      <c r="AV43" s="14"/>
      <c r="AW43" s="14"/>
      <c r="AX43" s="14"/>
      <c r="AZ43" s="14"/>
      <c r="BA43" s="30"/>
      <c r="BB43" s="25"/>
      <c r="BC43" s="14"/>
      <c r="BD43" s="14"/>
      <c r="BE43" s="14"/>
      <c r="BG43" s="14"/>
      <c r="BH43" s="30"/>
      <c r="BI43" s="25"/>
      <c r="BJ43" s="14"/>
      <c r="BK43" s="14"/>
      <c r="BL43" s="14"/>
      <c r="BN43" s="14"/>
      <c r="BO43" s="30"/>
      <c r="BP43" s="25"/>
      <c r="BQ43" s="14"/>
      <c r="BR43" s="14"/>
      <c r="BS43" s="14"/>
      <c r="BT43" s="14"/>
      <c r="BU43" s="14"/>
      <c r="BV43" s="30"/>
      <c r="BW43" s="25"/>
      <c r="BX43" s="14"/>
      <c r="BY43" s="14"/>
      <c r="BZ43" s="14"/>
      <c r="CA43" s="14"/>
      <c r="CB43" s="14"/>
      <c r="CC43" s="30"/>
      <c r="CD43" s="25"/>
      <c r="CE43" s="14"/>
      <c r="CF43" s="14"/>
      <c r="CH43" s="177" t="s">
        <v>442</v>
      </c>
    </row>
    <row r="44" spans="1:91" x14ac:dyDescent="0.15">
      <c r="A44" s="14"/>
      <c r="B44" s="14"/>
      <c r="C44" s="14"/>
      <c r="D44" s="30"/>
      <c r="E44" s="25"/>
      <c r="F44" s="14"/>
      <c r="G44" s="14"/>
      <c r="H44" s="14"/>
      <c r="J44" s="14"/>
      <c r="K44" s="30"/>
      <c r="L44" s="25"/>
      <c r="M44" s="14"/>
      <c r="N44" s="14"/>
      <c r="O44" s="14"/>
      <c r="P44" s="14"/>
      <c r="Q44" s="14"/>
      <c r="R44" s="30"/>
      <c r="S44" s="25"/>
      <c r="T44" s="14"/>
      <c r="U44" s="14"/>
      <c r="V44" s="14"/>
      <c r="X44" s="14"/>
      <c r="Y44" s="30"/>
      <c r="Z44" s="25"/>
      <c r="AA44" s="14"/>
      <c r="AB44" s="14"/>
      <c r="AC44" s="14"/>
      <c r="AE44" s="14"/>
      <c r="AF44" s="30"/>
      <c r="AG44" s="25"/>
      <c r="AH44" s="14"/>
      <c r="AI44" s="14"/>
      <c r="AJ44" s="14"/>
      <c r="AK44" s="14"/>
      <c r="AL44" s="14"/>
      <c r="AM44" s="30"/>
      <c r="AN44" s="25"/>
      <c r="AO44" s="14"/>
      <c r="AP44" s="14"/>
      <c r="AQ44" s="14"/>
      <c r="AS44" s="14"/>
      <c r="AT44" s="30"/>
      <c r="AU44" s="25"/>
      <c r="AV44" s="14"/>
      <c r="AW44" s="14"/>
      <c r="AX44" s="14"/>
      <c r="AZ44" s="14"/>
      <c r="BA44" s="30"/>
      <c r="BB44" s="25"/>
      <c r="BC44" s="14"/>
      <c r="BD44" s="14"/>
      <c r="BE44" s="14"/>
      <c r="BG44" s="14"/>
      <c r="BH44" s="30"/>
      <c r="BI44" s="25"/>
      <c r="BJ44" s="14"/>
      <c r="BK44" s="14"/>
      <c r="BL44" s="14"/>
      <c r="BN44" s="14"/>
      <c r="BO44" s="30"/>
      <c r="BP44" s="25"/>
      <c r="BQ44" s="14"/>
      <c r="BR44" s="14"/>
      <c r="BS44" s="14"/>
      <c r="BT44" s="14"/>
      <c r="BU44" s="14"/>
      <c r="BV44" s="30"/>
      <c r="BW44" s="25"/>
      <c r="BX44" s="14"/>
      <c r="BY44" s="14"/>
      <c r="BZ44" s="14"/>
      <c r="CA44" s="14"/>
      <c r="CB44" s="14"/>
      <c r="CC44" s="30"/>
      <c r="CD44" s="25"/>
      <c r="CE44" s="14"/>
      <c r="CF44" s="14"/>
      <c r="CH44" s="177" t="s">
        <v>740</v>
      </c>
    </row>
    <row r="45" spans="1:91" s="3" customFormat="1" x14ac:dyDescent="0.15">
      <c r="A45" s="41" t="s">
        <v>711</v>
      </c>
      <c r="B45" s="50"/>
      <c r="C45" s="13"/>
      <c r="D45" s="42"/>
      <c r="E45" s="42"/>
      <c r="F45" s="43"/>
      <c r="G45" s="44"/>
      <c r="H45" s="41" t="s">
        <v>711</v>
      </c>
      <c r="I45" s="50"/>
      <c r="J45" s="13"/>
      <c r="K45" s="42"/>
      <c r="L45" s="42"/>
      <c r="M45" s="43"/>
      <c r="N45" s="44"/>
      <c r="O45" s="41" t="s">
        <v>711</v>
      </c>
      <c r="P45" s="50"/>
      <c r="Q45" s="13"/>
      <c r="R45" s="42"/>
      <c r="S45" s="42"/>
      <c r="T45" s="43"/>
      <c r="U45" s="44"/>
      <c r="V45" s="41" t="s">
        <v>711</v>
      </c>
      <c r="W45" s="50"/>
      <c r="X45" s="13"/>
      <c r="Y45" s="42"/>
      <c r="Z45" s="42"/>
      <c r="AA45" s="43"/>
      <c r="AB45" s="44"/>
      <c r="AC45" s="41" t="s">
        <v>711</v>
      </c>
      <c r="AD45" s="50"/>
      <c r="AE45" s="13"/>
      <c r="AF45" s="42"/>
      <c r="AG45" s="42"/>
      <c r="AH45" s="43"/>
      <c r="AI45" s="44"/>
      <c r="AJ45" s="41" t="s">
        <v>711</v>
      </c>
      <c r="AK45" s="50"/>
      <c r="AL45" s="13"/>
      <c r="AM45" s="42"/>
      <c r="AN45" s="42"/>
      <c r="AO45" s="43"/>
      <c r="AP45" s="44"/>
      <c r="AQ45" s="41" t="s">
        <v>711</v>
      </c>
      <c r="AR45" s="50"/>
      <c r="AS45" s="13"/>
      <c r="AT45" s="42"/>
      <c r="AU45" s="42"/>
      <c r="AV45" s="43"/>
      <c r="AW45" s="44"/>
      <c r="AX45" s="41" t="s">
        <v>711</v>
      </c>
      <c r="AY45" s="50"/>
      <c r="AZ45" s="13"/>
      <c r="BA45" s="42"/>
      <c r="BB45" s="42"/>
      <c r="BC45" s="43"/>
      <c r="BD45" s="44"/>
      <c r="BE45" s="41" t="s">
        <v>711</v>
      </c>
      <c r="BF45" s="50"/>
      <c r="BG45" s="13"/>
      <c r="BH45" s="42"/>
      <c r="BI45" s="42"/>
      <c r="BJ45" s="43"/>
      <c r="BK45" s="44"/>
      <c r="BL45" s="41" t="s">
        <v>711</v>
      </c>
      <c r="BM45" s="50"/>
      <c r="BN45" s="13"/>
      <c r="BO45" s="42"/>
      <c r="BP45" s="42"/>
      <c r="BQ45" s="43"/>
      <c r="BR45" s="44"/>
      <c r="BS45" s="41" t="s">
        <v>711</v>
      </c>
      <c r="BT45" s="50"/>
      <c r="BU45" s="13"/>
      <c r="BV45" s="42"/>
      <c r="BW45" s="42"/>
      <c r="BX45" s="43"/>
      <c r="BY45" s="44"/>
      <c r="BZ45" s="41" t="s">
        <v>711</v>
      </c>
      <c r="CA45" s="50"/>
      <c r="CB45" s="13"/>
      <c r="CC45" s="42"/>
      <c r="CD45" s="42"/>
      <c r="CE45" s="43"/>
      <c r="CF45" s="44"/>
      <c r="CG45"/>
      <c r="CH45" s="177" t="s">
        <v>625</v>
      </c>
      <c r="CI45"/>
      <c r="CJ45"/>
      <c r="CK45"/>
      <c r="CL45"/>
      <c r="CM45"/>
    </row>
    <row r="46" spans="1:91" x14ac:dyDescent="0.15">
      <c r="A46" s="45" t="s">
        <v>654</v>
      </c>
      <c r="B46" s="143" t="str">
        <f>IF(B45="","",IF(AND(OR(D47="e",D47=""),OR(D48="",D48="e"),OR(D49="",D49="e"),OR(D50="",D50="e")),"E","Hors Zone Euro"))</f>
        <v/>
      </c>
      <c r="C46" s="14"/>
      <c r="D46" s="30">
        <f>IF(B45="",0,C51-1)</f>
        <v>0</v>
      </c>
      <c r="E46" s="36" t="s">
        <v>656</v>
      </c>
      <c r="F46" s="25"/>
      <c r="G46" s="46"/>
      <c r="H46" s="45" t="s">
        <v>654</v>
      </c>
      <c r="I46" s="143" t="str">
        <f>IF(I45="","",IF(AND(OR(K47="e",K47=""),OR(K48="",K48="e"),OR(K49="",K49="e"),OR(K50="",K50="e")),"E","Hors Zone Euro"))</f>
        <v/>
      </c>
      <c r="J46" s="14"/>
      <c r="K46" s="30">
        <f>IF(I45="",0,J51-1)</f>
        <v>0</v>
      </c>
      <c r="L46" s="36" t="s">
        <v>656</v>
      </c>
      <c r="M46" s="25"/>
      <c r="N46" s="46"/>
      <c r="O46" s="45" t="s">
        <v>654</v>
      </c>
      <c r="P46" s="143" t="str">
        <f>IF(P45="","",IF(AND(OR(R47="e",R47=""),OR(R48="",R48="e"),OR(R49="",R49="e"),OR(R50="",R50="e")),"E","Hors Zone Euro"))</f>
        <v/>
      </c>
      <c r="Q46" s="14"/>
      <c r="R46" s="30">
        <f>IF(P45="",0,Q51-1)</f>
        <v>0</v>
      </c>
      <c r="S46" s="36" t="s">
        <v>656</v>
      </c>
      <c r="T46" s="25"/>
      <c r="U46" s="46"/>
      <c r="V46" s="45" t="s">
        <v>654</v>
      </c>
      <c r="W46" s="143" t="str">
        <f>IF(W45="","",IF(AND(OR(Y47="e",Y47=""),OR(Y48="",Y48="e"),OR(Y49="",Y49="e"),OR(Y50="",Y50="e")),"E","Hors Zone Euro"))</f>
        <v/>
      </c>
      <c r="X46" s="14"/>
      <c r="Y46" s="30">
        <f>IF(W45="",0,X51-1)</f>
        <v>0</v>
      </c>
      <c r="Z46" s="36" t="s">
        <v>656</v>
      </c>
      <c r="AA46" s="25"/>
      <c r="AB46" s="46"/>
      <c r="AC46" s="45" t="s">
        <v>654</v>
      </c>
      <c r="AD46" s="143" t="str">
        <f>IF(AD45="","",IF(AND(OR(AF47="e",AF47=""),OR(AF48="",AF48="e"),OR(AF49="",AF49="e"),OR(AF50="",AF50="e")),"E","Hors Zone Euro"))</f>
        <v/>
      </c>
      <c r="AE46" s="14"/>
      <c r="AF46" s="30">
        <f>IF(AD45="",0,AE51-1)</f>
        <v>0</v>
      </c>
      <c r="AG46" s="36" t="s">
        <v>656</v>
      </c>
      <c r="AH46" s="25"/>
      <c r="AI46" s="46"/>
      <c r="AJ46" s="45" t="s">
        <v>654</v>
      </c>
      <c r="AK46" s="143" t="str">
        <f>IF(AK45="","",IF(AND(OR(AM47="e",AM47=""),OR(AM48="",AM48="e"),OR(AM49="",AM49="e"),OR(AM50="",AM50="e")),"E","Hors Zone Euro"))</f>
        <v/>
      </c>
      <c r="AL46" s="14"/>
      <c r="AM46" s="30">
        <f>IF(AK45="",0,AL51-1)</f>
        <v>0</v>
      </c>
      <c r="AN46" s="36" t="s">
        <v>656</v>
      </c>
      <c r="AO46" s="25"/>
      <c r="AP46" s="46"/>
      <c r="AQ46" s="45" t="s">
        <v>654</v>
      </c>
      <c r="AR46" s="143" t="str">
        <f>IF(AR45="","",IF(AND(OR(AT47="e",AT47=""),OR(AT48="",AT48="e"),OR(AT49="",AT49="e"),OR(AT50="",AT50="e")),"E","Hors Zone Euro"))</f>
        <v/>
      </c>
      <c r="AS46" s="14"/>
      <c r="AT46" s="30">
        <f>IF(AR45="",0,AS51-1)</f>
        <v>0</v>
      </c>
      <c r="AU46" s="36" t="s">
        <v>656</v>
      </c>
      <c r="AV46" s="25"/>
      <c r="AW46" s="46"/>
      <c r="AX46" s="45" t="s">
        <v>654</v>
      </c>
      <c r="AY46" s="143" t="str">
        <f>IF(AY45="","",IF(AND(OR(BA47="e",BA47=""),OR(BA48="",BA48="e"),OR(BA49="",BA49="e"),OR(BA50="",BA50="e")),"E","Hors Zone Euro"))</f>
        <v/>
      </c>
      <c r="AZ46" s="14"/>
      <c r="BA46" s="30">
        <f>IF(AY45="",0,AZ51-1)</f>
        <v>0</v>
      </c>
      <c r="BB46" s="36" t="s">
        <v>656</v>
      </c>
      <c r="BC46" s="25"/>
      <c r="BD46" s="46"/>
      <c r="BE46" s="45" t="s">
        <v>654</v>
      </c>
      <c r="BF46" s="143" t="str">
        <f>IF(BF45="","",IF(AND(OR(BH47="e",BH47=""),OR(BH48="",BH48="e"),OR(BH49="",BH49="e"),OR(BH50="",BH50="e")),"E","Hors Zone Euro"))</f>
        <v/>
      </c>
      <c r="BG46" s="14"/>
      <c r="BH46" s="30">
        <f>IF(BF45="",0,BG51-1)</f>
        <v>0</v>
      </c>
      <c r="BI46" s="36" t="s">
        <v>656</v>
      </c>
      <c r="BJ46" s="25"/>
      <c r="BK46" s="46"/>
      <c r="BL46" s="45" t="s">
        <v>654</v>
      </c>
      <c r="BM46" s="143" t="str">
        <f>IF(BM45="","",IF(AND(OR(BO47="e",BO47=""),OR(BO48="",BO48="e"),OR(BO49="",BO49="e"),OR(BO50="",BO50="e")),"E","Hors Zone Euro"))</f>
        <v/>
      </c>
      <c r="BN46" s="14"/>
      <c r="BO46" s="30">
        <f>IF(BM45="",0,BN51-1)</f>
        <v>0</v>
      </c>
      <c r="BP46" s="36" t="s">
        <v>656</v>
      </c>
      <c r="BQ46" s="25"/>
      <c r="BR46" s="46"/>
      <c r="BS46" s="45" t="s">
        <v>654</v>
      </c>
      <c r="BT46" s="143" t="str">
        <f>IF(BT45="","",IF(AND(OR(BV47="e",BV47=""),OR(BV48="",BV48="e"),OR(BV49="",BV49="e"),OR(BV50="",BV50="e")),"E","Hors Zone Euro"))</f>
        <v/>
      </c>
      <c r="BU46" s="14"/>
      <c r="BV46" s="30">
        <f>IF(BT45="",0,BU51-1)</f>
        <v>0</v>
      </c>
      <c r="BW46" s="36" t="s">
        <v>656</v>
      </c>
      <c r="BX46" s="25"/>
      <c r="BY46" s="46"/>
      <c r="BZ46" s="45" t="s">
        <v>654</v>
      </c>
      <c r="CA46" s="143" t="str">
        <f>IF(CA45="","",IF(AND(OR(CC47="e",CC47=""),OR(CC48="",CC48="e"),OR(CC49="",CC49="e"),OR(CC50="",CC50="e")),"E","Hors Zone Euro"))</f>
        <v/>
      </c>
      <c r="CB46" s="14"/>
      <c r="CC46" s="30">
        <f>IF(CA45="",0,CB51-1)</f>
        <v>0</v>
      </c>
      <c r="CD46" s="36" t="s">
        <v>656</v>
      </c>
      <c r="CE46" s="25"/>
      <c r="CF46" s="46"/>
      <c r="CH46" s="172" t="s">
        <v>741</v>
      </c>
    </row>
    <row r="47" spans="1:91" x14ac:dyDescent="0.15">
      <c r="A47" s="92" t="str">
        <f>IF(B45="","",1)</f>
        <v/>
      </c>
      <c r="B47" s="14"/>
      <c r="C47" s="14"/>
      <c r="D47" s="144" t="str">
        <f>IF(E47="","",VLOOKUP(F47,'7 - Barème 2017'!$A$17:$G$231,7))</f>
        <v/>
      </c>
      <c r="E47" s="36" t="str">
        <f>IF(C$51&gt;1,1,"")</f>
        <v/>
      </c>
      <c r="F47" s="39"/>
      <c r="G47" s="87" t="str">
        <f>IF(E47="","",VLOOKUP(F47,'7 - Barème 2017'!$A$17:$H$249,8))</f>
        <v/>
      </c>
      <c r="H47" s="92" t="str">
        <f>IF(I45="","",1)</f>
        <v/>
      </c>
      <c r="I47" s="14"/>
      <c r="J47" s="14"/>
      <c r="K47" s="144" t="str">
        <f>IF(L47="","",VLOOKUP(M47,'7 - Barème 2017'!$A$17:$G$231,7))</f>
        <v/>
      </c>
      <c r="L47" s="36" t="str">
        <f>IF(J$51&gt;1,1,"")</f>
        <v/>
      </c>
      <c r="M47" s="39"/>
      <c r="N47" s="87" t="str">
        <f>IF(L47="","",VLOOKUP(M47,'7 - Barème 2017'!$A$17:$H$249,8))</f>
        <v/>
      </c>
      <c r="O47" s="92" t="str">
        <f>IF(P45="","",1)</f>
        <v/>
      </c>
      <c r="P47" s="14"/>
      <c r="Q47" s="14"/>
      <c r="R47" s="144" t="str">
        <f>IF(S47="","",VLOOKUP(T47,'7 - Barème 2017'!$A$17:$G$231,7))</f>
        <v/>
      </c>
      <c r="S47" s="36" t="str">
        <f>IF(Q$51&gt;1,1,"")</f>
        <v/>
      </c>
      <c r="T47" s="39"/>
      <c r="U47" s="87" t="str">
        <f>IF(S47="","",VLOOKUP(T47,'7 - Barème 2017'!$A$17:$H$249,8))</f>
        <v/>
      </c>
      <c r="V47" s="92" t="str">
        <f>IF(W45="","",1)</f>
        <v/>
      </c>
      <c r="W47" s="14"/>
      <c r="X47" s="14"/>
      <c r="Y47" s="144" t="str">
        <f>IF(Z47="","",VLOOKUP(AA47,'7 - Barème 2017'!$A$17:$G$231,7))</f>
        <v/>
      </c>
      <c r="Z47" s="36" t="str">
        <f>IF(X$51&gt;1,1,"")</f>
        <v/>
      </c>
      <c r="AA47" s="39"/>
      <c r="AB47" s="87" t="str">
        <f>IF(Z47="","",VLOOKUP(AA47,'7 - Barème 2017'!$A$17:$H$249,8))</f>
        <v/>
      </c>
      <c r="AC47" s="92" t="str">
        <f>IF(AD45="","",1)</f>
        <v/>
      </c>
      <c r="AD47" s="14"/>
      <c r="AE47" s="14"/>
      <c r="AF47" s="144" t="str">
        <f>IF(AG47="","",VLOOKUP(AH47,'7 - Barème 2017'!$A$17:$G$231,7))</f>
        <v/>
      </c>
      <c r="AG47" s="36" t="str">
        <f>IF(AE$51&gt;1,1,"")</f>
        <v/>
      </c>
      <c r="AH47" s="39"/>
      <c r="AI47" s="87" t="str">
        <f>IF(AG47="","",VLOOKUP(AH47,'7 - Barème 2017'!$A$17:$H$249,8))</f>
        <v/>
      </c>
      <c r="AJ47" s="92" t="str">
        <f>IF(AK45="","",1)</f>
        <v/>
      </c>
      <c r="AK47" s="14"/>
      <c r="AL47" s="14"/>
      <c r="AM47" s="144" t="str">
        <f>IF(AN47="","",VLOOKUP(AO47,'7 - Barème 2017'!$A$17:$G$231,7))</f>
        <v/>
      </c>
      <c r="AN47" s="36" t="str">
        <f>IF(AL$51&gt;1,1,"")</f>
        <v/>
      </c>
      <c r="AO47" s="39"/>
      <c r="AP47" s="87" t="str">
        <f>IF(AN47="","",VLOOKUP(AO47,'7 - Barème 2017'!$A$17:$H$249,8))</f>
        <v/>
      </c>
      <c r="AQ47" s="92" t="str">
        <f>IF(AR45="","",1)</f>
        <v/>
      </c>
      <c r="AR47" s="14"/>
      <c r="AS47" s="14"/>
      <c r="AT47" s="144" t="str">
        <f>IF(AU47="","",VLOOKUP(AV47,'7 - Barème 2017'!$A$17:$G$231,7))</f>
        <v/>
      </c>
      <c r="AU47" s="36" t="str">
        <f>IF(AS$51&gt;1,1,"")</f>
        <v/>
      </c>
      <c r="AV47" s="39"/>
      <c r="AW47" s="87" t="str">
        <f>IF(AU47="","",VLOOKUP(AV47,'7 - Barème 2017'!$A$17:$H$249,8))</f>
        <v/>
      </c>
      <c r="AX47" s="92" t="str">
        <f>IF(AY45="","",1)</f>
        <v/>
      </c>
      <c r="AY47" s="14"/>
      <c r="AZ47" s="14"/>
      <c r="BA47" s="144" t="str">
        <f>IF(BB47="","",VLOOKUP(BC47,'7 - Barème 2017'!$A$17:$G$231,7))</f>
        <v/>
      </c>
      <c r="BB47" s="36" t="str">
        <f>IF(AZ$51&gt;1,1,"")</f>
        <v/>
      </c>
      <c r="BC47" s="39"/>
      <c r="BD47" s="87" t="str">
        <f>IF(BB47="","",VLOOKUP(BC47,'7 - Barème 2017'!$A$17:$H$249,8))</f>
        <v/>
      </c>
      <c r="BE47" s="92" t="str">
        <f>IF(BF45="","",1)</f>
        <v/>
      </c>
      <c r="BF47" s="14"/>
      <c r="BG47" s="14"/>
      <c r="BH47" s="144" t="str">
        <f>IF(BI47="","",VLOOKUP(BJ47,'7 - Barème 2017'!$A$17:$G$231,7))</f>
        <v/>
      </c>
      <c r="BI47" s="36" t="str">
        <f>IF(BG$51&gt;1,1,"")</f>
        <v/>
      </c>
      <c r="BJ47" s="39"/>
      <c r="BK47" s="87" t="str">
        <f>IF(BI47="","",VLOOKUP(BJ47,'7 - Barème 2017'!$A$17:$H$249,8))</f>
        <v/>
      </c>
      <c r="BL47" s="92" t="str">
        <f>IF(BM45="","",1)</f>
        <v/>
      </c>
      <c r="BM47" s="14"/>
      <c r="BN47" s="14"/>
      <c r="BO47" s="144" t="str">
        <f>IF(BP47="","",VLOOKUP(BQ47,'7 - Barème 2017'!$A$17:$G$231,7))</f>
        <v/>
      </c>
      <c r="BP47" s="36" t="str">
        <f>IF(BN$51&gt;1,1,"")</f>
        <v/>
      </c>
      <c r="BQ47" s="39"/>
      <c r="BR47" s="87" t="str">
        <f>IF(BP47="","",VLOOKUP(BQ47,'7 - Barème 2017'!$A$17:$H$249,8))</f>
        <v/>
      </c>
      <c r="BS47" s="92" t="str">
        <f>IF(BT45="","",1)</f>
        <v/>
      </c>
      <c r="BT47" s="14"/>
      <c r="BU47" s="14"/>
      <c r="BV47" s="144" t="str">
        <f>IF(BW47="","",VLOOKUP(BX47,'7 - Barème 2017'!$A$17:$G$231,7))</f>
        <v/>
      </c>
      <c r="BW47" s="36" t="str">
        <f>IF(BU$51&gt;1,1,"")</f>
        <v/>
      </c>
      <c r="BX47" s="39"/>
      <c r="BY47" s="87" t="str">
        <f>IF(BW47="","",VLOOKUP(BX47,'7 - Barème 2017'!$A$17:$H$249,8))</f>
        <v/>
      </c>
      <c r="BZ47" s="92" t="str">
        <f>IF(CA45="","",1)</f>
        <v/>
      </c>
      <c r="CA47" s="14"/>
      <c r="CB47" s="14"/>
      <c r="CC47" s="144" t="str">
        <f>IF(CD47="","",VLOOKUP(CE47,'7 - Barème 2017'!$A$17:$G$231,7))</f>
        <v/>
      </c>
      <c r="CD47" s="36" t="str">
        <f>IF(CB$51&gt;1,1,"")</f>
        <v/>
      </c>
      <c r="CE47" s="39"/>
      <c r="CF47" s="87" t="str">
        <f>IF(CD47="","",VLOOKUP(CE47,'7 - Barème 2017'!$A$17:$H$249,8))</f>
        <v/>
      </c>
      <c r="CH47" s="172" t="s">
        <v>742</v>
      </c>
    </row>
    <row r="48" spans="1:91" x14ac:dyDescent="0.15">
      <c r="A48" s="49" t="s">
        <v>673</v>
      </c>
      <c r="B48" s="40"/>
      <c r="C48" s="38"/>
      <c r="D48" s="144" t="str">
        <f>IF(E48="","",VLOOKUP(F48,'7 - Barème 2017'!$A$17:$G$231,7))</f>
        <v/>
      </c>
      <c r="E48" s="36" t="str">
        <f>IF(C$51&gt;2,2,"")</f>
        <v/>
      </c>
      <c r="F48" s="39"/>
      <c r="G48" s="87" t="str">
        <f>IF(E48="","",VLOOKUP(F48,'7 - Barème 2017'!$A$17:$H$249,8))</f>
        <v/>
      </c>
      <c r="H48" s="49" t="s">
        <v>673</v>
      </c>
      <c r="I48" s="40"/>
      <c r="J48" s="38"/>
      <c r="K48" s="144" t="str">
        <f>IF(L48="","",VLOOKUP(M48,'7 - Barème 2017'!$A$17:$G$231,7))</f>
        <v/>
      </c>
      <c r="L48" s="36" t="str">
        <f>IF(J$51&gt;2,2,"")</f>
        <v/>
      </c>
      <c r="M48" s="39"/>
      <c r="N48" s="87" t="str">
        <f>IF(L48="","",VLOOKUP(M48,'7 - Barème 2017'!$A$17:$H$249,8))</f>
        <v/>
      </c>
      <c r="O48" s="49" t="s">
        <v>673</v>
      </c>
      <c r="P48" s="40"/>
      <c r="Q48" s="38"/>
      <c r="R48" s="144" t="str">
        <f>IF(S48="","",VLOOKUP(T48,'7 - Barème 2017'!$A$17:$G$231,7))</f>
        <v/>
      </c>
      <c r="S48" s="36" t="str">
        <f>IF(Q$51&gt;2,2,"")</f>
        <v/>
      </c>
      <c r="T48" s="39"/>
      <c r="U48" s="87" t="str">
        <f>IF(S48="","",VLOOKUP(T48,'7 - Barème 2017'!$A$17:$H$249,8))</f>
        <v/>
      </c>
      <c r="V48" s="49" t="s">
        <v>673</v>
      </c>
      <c r="W48" s="40"/>
      <c r="X48" s="38"/>
      <c r="Y48" s="144" t="str">
        <f>IF(Z48="","",VLOOKUP(AA48,'7 - Barème 2017'!$A$17:$G$231,7))</f>
        <v/>
      </c>
      <c r="Z48" s="36" t="str">
        <f>IF(X$51&gt;2,2,"")</f>
        <v/>
      </c>
      <c r="AA48" s="39"/>
      <c r="AB48" s="87" t="str">
        <f>IF(Z48="","",VLOOKUP(AA48,'7 - Barème 2017'!$A$17:$H$249,8))</f>
        <v/>
      </c>
      <c r="AC48" s="49" t="s">
        <v>673</v>
      </c>
      <c r="AD48" s="40"/>
      <c r="AE48" s="38"/>
      <c r="AF48" s="144" t="str">
        <f>IF(AG48="","",VLOOKUP(AH48,'7 - Barème 2017'!$A$17:$G$231,7))</f>
        <v/>
      </c>
      <c r="AG48" s="36" t="str">
        <f>IF(AE$51&gt;2,2,"")</f>
        <v/>
      </c>
      <c r="AH48" s="39"/>
      <c r="AI48" s="87" t="str">
        <f>IF(AG48="","",VLOOKUP(AH48,'7 - Barème 2017'!$A$17:$H$249,8))</f>
        <v/>
      </c>
      <c r="AJ48" s="49" t="s">
        <v>673</v>
      </c>
      <c r="AK48" s="40"/>
      <c r="AL48" s="38"/>
      <c r="AM48" s="144" t="str">
        <f>IF(AN48="","",VLOOKUP(AO48,'7 - Barème 2017'!$A$17:$G$231,7))</f>
        <v/>
      </c>
      <c r="AN48" s="36" t="str">
        <f>IF(AL$51&gt;2,2,"")</f>
        <v/>
      </c>
      <c r="AO48" s="39"/>
      <c r="AP48" s="87" t="str">
        <f>IF(AN48="","",VLOOKUP(AO48,'7 - Barème 2017'!$A$17:$H$249,8))</f>
        <v/>
      </c>
      <c r="AQ48" s="49" t="s">
        <v>673</v>
      </c>
      <c r="AR48" s="40"/>
      <c r="AS48" s="38"/>
      <c r="AT48" s="144" t="str">
        <f>IF(AU48="","",VLOOKUP(AV48,'7 - Barème 2017'!$A$17:$G$231,7))</f>
        <v/>
      </c>
      <c r="AU48" s="36" t="str">
        <f>IF(AS$51&gt;2,2,"")</f>
        <v/>
      </c>
      <c r="AV48" s="39"/>
      <c r="AW48" s="87" t="str">
        <f>IF(AU48="","",VLOOKUP(AV48,'7 - Barème 2017'!$A$17:$H$249,8))</f>
        <v/>
      </c>
      <c r="AX48" s="49" t="s">
        <v>673</v>
      </c>
      <c r="AY48" s="40"/>
      <c r="AZ48" s="38"/>
      <c r="BA48" s="144" t="str">
        <f>IF(BB48="","",VLOOKUP(BC48,'7 - Barème 2017'!$A$17:$G$231,7))</f>
        <v/>
      </c>
      <c r="BB48" s="36" t="str">
        <f>IF(AZ$51&gt;2,2,"")</f>
        <v/>
      </c>
      <c r="BC48" s="39"/>
      <c r="BD48" s="87" t="str">
        <f>IF(BB48="","",VLOOKUP(BC48,'7 - Barème 2017'!$A$17:$H$249,8))</f>
        <v/>
      </c>
      <c r="BE48" s="49" t="s">
        <v>673</v>
      </c>
      <c r="BF48" s="40"/>
      <c r="BG48" s="38"/>
      <c r="BH48" s="144" t="str">
        <f>IF(BI48="","",VLOOKUP(BJ48,'7 - Barème 2017'!$A$17:$G$231,7))</f>
        <v/>
      </c>
      <c r="BI48" s="36" t="str">
        <f>IF(BG$51&gt;2,2,"")</f>
        <v/>
      </c>
      <c r="BJ48" s="39"/>
      <c r="BK48" s="87" t="str">
        <f>IF(BI48="","",VLOOKUP(BJ48,'7 - Barème 2017'!$A$17:$H$249,8))</f>
        <v/>
      </c>
      <c r="BL48" s="49" t="s">
        <v>673</v>
      </c>
      <c r="BM48" s="40"/>
      <c r="BN48" s="38"/>
      <c r="BO48" s="144" t="str">
        <f>IF(BP48="","",VLOOKUP(BQ48,'7 - Barème 2017'!$A$17:$G$231,7))</f>
        <v/>
      </c>
      <c r="BP48" s="36" t="str">
        <f>IF(BN$51&gt;2,2,"")</f>
        <v/>
      </c>
      <c r="BQ48" s="39"/>
      <c r="BR48" s="87" t="str">
        <f>IF(BP48="","",VLOOKUP(BQ48,'7 - Barème 2017'!$A$17:$H$249,8))</f>
        <v/>
      </c>
      <c r="BS48" s="49" t="s">
        <v>673</v>
      </c>
      <c r="BT48" s="40"/>
      <c r="BU48" s="38"/>
      <c r="BV48" s="144" t="str">
        <f>IF(BW48="","",VLOOKUP(BX48,'7 - Barème 2017'!$A$17:$G$231,7))</f>
        <v/>
      </c>
      <c r="BW48" s="36" t="str">
        <f>IF(BU$51&gt;2,2,"")</f>
        <v/>
      </c>
      <c r="BX48" s="39"/>
      <c r="BY48" s="87" t="str">
        <f>IF(BW48="","",VLOOKUP(BX48,'7 - Barème 2017'!$A$17:$H$249,8))</f>
        <v/>
      </c>
      <c r="BZ48" s="49" t="s">
        <v>673</v>
      </c>
      <c r="CA48" s="40"/>
      <c r="CB48" s="38"/>
      <c r="CC48" s="144" t="str">
        <f>IF(CD48="","",VLOOKUP(CE48,'7 - Barème 2017'!$A$17:$G$231,7))</f>
        <v/>
      </c>
      <c r="CD48" s="36" t="str">
        <f>IF(CB$51&gt;2,2,"")</f>
        <v/>
      </c>
      <c r="CE48" s="39"/>
      <c r="CF48" s="87" t="str">
        <f>IF(CD48="","",VLOOKUP(CE48,'7 - Barème 2017'!$A$17:$H$249,8))</f>
        <v/>
      </c>
      <c r="CH48" s="172" t="s">
        <v>154</v>
      </c>
    </row>
    <row r="49" spans="1:86" x14ac:dyDescent="0.15">
      <c r="A49" s="49" t="s">
        <v>674</v>
      </c>
      <c r="B49" s="40"/>
      <c r="C49" s="38"/>
      <c r="D49" s="144" t="str">
        <f>IF(E49="","",VLOOKUP(F49,'7 - Barème 2017'!$A$17:$G$231,7))</f>
        <v/>
      </c>
      <c r="E49" s="36" t="str">
        <f>IF(C$51&gt;3,3,"")</f>
        <v/>
      </c>
      <c r="F49" s="39"/>
      <c r="G49" s="87" t="str">
        <f>IF(E49="","",VLOOKUP(F49,'7 - Barème 2017'!$A$17:$H$249,8))</f>
        <v/>
      </c>
      <c r="H49" s="49" t="s">
        <v>674</v>
      </c>
      <c r="I49" s="40"/>
      <c r="J49" s="38"/>
      <c r="K49" s="144" t="str">
        <f>IF(L49="","",VLOOKUP(M49,'7 - Barème 2017'!$A$17:$G$231,7))</f>
        <v/>
      </c>
      <c r="L49" s="36" t="str">
        <f>IF(J$51&gt;3,3,"")</f>
        <v/>
      </c>
      <c r="M49" s="39"/>
      <c r="N49" s="87" t="str">
        <f>IF(L49="","",VLOOKUP(M49,'7 - Barème 2017'!$A$17:$H$249,8))</f>
        <v/>
      </c>
      <c r="O49" s="49" t="s">
        <v>674</v>
      </c>
      <c r="P49" s="40"/>
      <c r="Q49" s="38"/>
      <c r="R49" s="144" t="str">
        <f>IF(S49="","",VLOOKUP(T49,'7 - Barème 2017'!$A$17:$G$231,7))</f>
        <v/>
      </c>
      <c r="S49" s="36" t="str">
        <f>IF(Q$51&gt;3,3,"")</f>
        <v/>
      </c>
      <c r="T49" s="39"/>
      <c r="U49" s="87" t="str">
        <f>IF(S49="","",VLOOKUP(T49,'7 - Barème 2017'!$A$17:$H$249,8))</f>
        <v/>
      </c>
      <c r="V49" s="49" t="s">
        <v>674</v>
      </c>
      <c r="W49" s="40"/>
      <c r="X49" s="38"/>
      <c r="Y49" s="144" t="str">
        <f>IF(Z49="","",VLOOKUP(AA49,'7 - Barème 2017'!$A$17:$G$231,7))</f>
        <v/>
      </c>
      <c r="Z49" s="36" t="str">
        <f>IF(X$51&gt;3,3,"")</f>
        <v/>
      </c>
      <c r="AA49" s="39"/>
      <c r="AB49" s="87" t="str">
        <f>IF(Z49="","",VLOOKUP(AA49,'7 - Barème 2017'!$A$17:$H$249,8))</f>
        <v/>
      </c>
      <c r="AC49" s="49" t="s">
        <v>674</v>
      </c>
      <c r="AD49" s="40"/>
      <c r="AE49" s="38"/>
      <c r="AF49" s="144" t="str">
        <f>IF(AG49="","",VLOOKUP(AH49,'7 - Barème 2017'!$A$17:$G$231,7))</f>
        <v/>
      </c>
      <c r="AG49" s="36" t="str">
        <f>IF(AE$51&gt;3,3,"")</f>
        <v/>
      </c>
      <c r="AH49" s="39"/>
      <c r="AI49" s="87" t="str">
        <f>IF(AG49="","",VLOOKUP(AH49,'7 - Barème 2017'!$A$17:$H$249,8))</f>
        <v/>
      </c>
      <c r="AJ49" s="49" t="s">
        <v>674</v>
      </c>
      <c r="AK49" s="40"/>
      <c r="AL49" s="38"/>
      <c r="AM49" s="144" t="str">
        <f>IF(AN49="","",VLOOKUP(AO49,'7 - Barème 2017'!$A$17:$G$231,7))</f>
        <v/>
      </c>
      <c r="AN49" s="36" t="str">
        <f>IF(AL$51&gt;3,3,"")</f>
        <v/>
      </c>
      <c r="AO49" s="39"/>
      <c r="AP49" s="87" t="str">
        <f>IF(AN49="","",VLOOKUP(AO49,'7 - Barème 2017'!$A$17:$H$249,8))</f>
        <v/>
      </c>
      <c r="AQ49" s="49" t="s">
        <v>674</v>
      </c>
      <c r="AR49" s="40"/>
      <c r="AS49" s="38"/>
      <c r="AT49" s="144" t="str">
        <f>IF(AU49="","",VLOOKUP(AV49,'7 - Barème 2017'!$A$17:$G$231,7))</f>
        <v/>
      </c>
      <c r="AU49" s="36" t="str">
        <f>IF(AS$51&gt;3,3,"")</f>
        <v/>
      </c>
      <c r="AV49" s="39"/>
      <c r="AW49" s="87" t="str">
        <f>IF(AU49="","",VLOOKUP(AV49,'7 - Barème 2017'!$A$17:$H$249,8))</f>
        <v/>
      </c>
      <c r="AX49" s="49" t="s">
        <v>674</v>
      </c>
      <c r="AY49" s="40"/>
      <c r="AZ49" s="38"/>
      <c r="BA49" s="144" t="str">
        <f>IF(BB49="","",VLOOKUP(BC49,'7 - Barème 2017'!$A$17:$G$231,7))</f>
        <v/>
      </c>
      <c r="BB49" s="36" t="str">
        <f>IF(AZ$51&gt;3,3,"")</f>
        <v/>
      </c>
      <c r="BC49" s="39"/>
      <c r="BD49" s="87" t="str">
        <f>IF(BB49="","",VLOOKUP(BC49,'7 - Barème 2017'!$A$17:$H$249,8))</f>
        <v/>
      </c>
      <c r="BE49" s="49" t="s">
        <v>674</v>
      </c>
      <c r="BF49" s="40"/>
      <c r="BG49" s="38"/>
      <c r="BH49" s="144" t="str">
        <f>IF(BI49="","",VLOOKUP(BJ49,'7 - Barème 2017'!$A$17:$G$231,7))</f>
        <v/>
      </c>
      <c r="BI49" s="36" t="str">
        <f>IF(BG$51&gt;3,3,"")</f>
        <v/>
      </c>
      <c r="BJ49" s="39"/>
      <c r="BK49" s="87" t="str">
        <f>IF(BI49="","",VLOOKUP(BJ49,'7 - Barème 2017'!$A$17:$H$249,8))</f>
        <v/>
      </c>
      <c r="BL49" s="49" t="s">
        <v>674</v>
      </c>
      <c r="BM49" s="40"/>
      <c r="BN49" s="38"/>
      <c r="BO49" s="144" t="str">
        <f>IF(BP49="","",VLOOKUP(BQ49,'7 - Barème 2017'!$A$17:$G$231,7))</f>
        <v/>
      </c>
      <c r="BP49" s="36" t="str">
        <f>IF(BN$51&gt;3,3,"")</f>
        <v/>
      </c>
      <c r="BQ49" s="39"/>
      <c r="BR49" s="87" t="str">
        <f>IF(BP49="","",VLOOKUP(BQ49,'7 - Barème 2017'!$A$17:$H$249,8))</f>
        <v/>
      </c>
      <c r="BS49" s="49" t="s">
        <v>674</v>
      </c>
      <c r="BT49" s="40"/>
      <c r="BU49" s="38"/>
      <c r="BV49" s="144" t="str">
        <f>IF(BW49="","",VLOOKUP(BX49,'7 - Barème 2017'!$A$17:$G$231,7))</f>
        <v/>
      </c>
      <c r="BW49" s="36" t="str">
        <f>IF(BU$51&gt;3,3,"")</f>
        <v/>
      </c>
      <c r="BX49" s="39"/>
      <c r="BY49" s="87" t="str">
        <f>IF(BW49="","",VLOOKUP(BX49,'7 - Barème 2017'!$A$17:$H$249,8))</f>
        <v/>
      </c>
      <c r="BZ49" s="49" t="s">
        <v>674</v>
      </c>
      <c r="CA49" s="40"/>
      <c r="CB49" s="38"/>
      <c r="CC49" s="144" t="str">
        <f>IF(CD49="","",VLOOKUP(CE49,'7 - Barème 2017'!$A$17:$G$231,7))</f>
        <v/>
      </c>
      <c r="CD49" s="36" t="str">
        <f>IF(CB$51&gt;3,3,"")</f>
        <v/>
      </c>
      <c r="CE49" s="39"/>
      <c r="CF49" s="87" t="str">
        <f>IF(CD49="","",VLOOKUP(CE49,'7 - Barème 2017'!$A$17:$H$249,8))</f>
        <v/>
      </c>
      <c r="CH49" s="177" t="s">
        <v>626</v>
      </c>
    </row>
    <row r="50" spans="1:86" x14ac:dyDescent="0.15">
      <c r="A50" s="49"/>
      <c r="B50" s="38"/>
      <c r="C50" s="38"/>
      <c r="D50" s="144" t="str">
        <f>IF(E50="","",VLOOKUP(F50,'7 - Barème 2017'!$A$17:$G$231,7))</f>
        <v/>
      </c>
      <c r="E50" s="36" t="str">
        <f>IF(C$51&gt;4,4,"")</f>
        <v/>
      </c>
      <c r="F50" s="37"/>
      <c r="G50" s="87" t="str">
        <f>IF(E50="","",VLOOKUP(F50,'7 - Barème 2017'!$A$17:$H$249,8))</f>
        <v/>
      </c>
      <c r="H50" s="49"/>
      <c r="I50" s="38"/>
      <c r="J50" s="38"/>
      <c r="K50" s="144" t="str">
        <f>IF(L50="","",VLOOKUP(M50,'7 - Barème 2017'!$A$17:$G$231,7))</f>
        <v/>
      </c>
      <c r="L50" s="36" t="str">
        <f>IF(J$51&gt;4,4,"")</f>
        <v/>
      </c>
      <c r="M50" s="37"/>
      <c r="N50" s="87" t="str">
        <f>IF(L50="","",VLOOKUP(M50,'7 - Barème 2017'!$A$17:$H$249,8))</f>
        <v/>
      </c>
      <c r="O50" s="49"/>
      <c r="P50" s="38"/>
      <c r="Q50" s="38"/>
      <c r="R50" s="144" t="str">
        <f>IF(S50="","",VLOOKUP(T50,'7 - Barème 2017'!$A$17:$G$231,7))</f>
        <v/>
      </c>
      <c r="S50" s="36" t="str">
        <f>IF(Q$51&gt;4,4,"")</f>
        <v/>
      </c>
      <c r="T50" s="37"/>
      <c r="U50" s="87" t="str">
        <f>IF(S50="","",VLOOKUP(T50,'7 - Barème 2017'!$A$17:$H$249,8))</f>
        <v/>
      </c>
      <c r="V50" s="49"/>
      <c r="W50" s="38"/>
      <c r="X50" s="38"/>
      <c r="Y50" s="144" t="str">
        <f>IF(Z50="","",VLOOKUP(AA50,'7 - Barème 2017'!$A$17:$G$231,7))</f>
        <v/>
      </c>
      <c r="Z50" s="36" t="str">
        <f>IF(X$51&gt;4,4,"")</f>
        <v/>
      </c>
      <c r="AA50" s="37"/>
      <c r="AB50" s="87" t="str">
        <f>IF(Z50="","",VLOOKUP(AA50,'7 - Barème 2017'!$A$17:$H$249,8))</f>
        <v/>
      </c>
      <c r="AC50" s="49"/>
      <c r="AD50" s="38"/>
      <c r="AE50" s="38"/>
      <c r="AF50" s="144" t="str">
        <f>IF(AG50="","",VLOOKUP(AH50,'7 - Barème 2017'!$A$17:$G$231,7))</f>
        <v/>
      </c>
      <c r="AG50" s="36" t="str">
        <f>IF(AE$51&gt;4,4,"")</f>
        <v/>
      </c>
      <c r="AH50" s="37"/>
      <c r="AI50" s="87" t="str">
        <f>IF(AG50="","",VLOOKUP(AH50,'7 - Barème 2017'!$A$17:$H$249,8))</f>
        <v/>
      </c>
      <c r="AJ50" s="49"/>
      <c r="AK50" s="38"/>
      <c r="AL50" s="38"/>
      <c r="AM50" s="144" t="str">
        <f>IF(AN50="","",VLOOKUP(AO50,'7 - Barème 2017'!$A$17:$G$231,7))</f>
        <v/>
      </c>
      <c r="AN50" s="36" t="str">
        <f>IF(AL$51&gt;4,4,"")</f>
        <v/>
      </c>
      <c r="AO50" s="37"/>
      <c r="AP50" s="87" t="str">
        <f>IF(AN50="","",VLOOKUP(AO50,'7 - Barème 2017'!$A$17:$H$249,8))</f>
        <v/>
      </c>
      <c r="AQ50" s="49"/>
      <c r="AR50" s="38"/>
      <c r="AS50" s="38"/>
      <c r="AT50" s="144" t="str">
        <f>IF(AU50="","",VLOOKUP(AV50,'7 - Barème 2017'!$A$17:$G$231,7))</f>
        <v/>
      </c>
      <c r="AU50" s="36" t="str">
        <f>IF(AS$51&gt;4,4,"")</f>
        <v/>
      </c>
      <c r="AV50" s="37"/>
      <c r="AW50" s="87" t="str">
        <f>IF(AU50="","",VLOOKUP(AV50,'7 - Barème 2017'!$A$17:$H$249,8))</f>
        <v/>
      </c>
      <c r="AX50" s="49"/>
      <c r="AY50" s="38"/>
      <c r="AZ50" s="38"/>
      <c r="BA50" s="144" t="str">
        <f>IF(BB50="","",VLOOKUP(BC50,'7 - Barème 2017'!$A$17:$G$231,7))</f>
        <v/>
      </c>
      <c r="BB50" s="36" t="str">
        <f>IF(AZ$51&gt;4,4,"")</f>
        <v/>
      </c>
      <c r="BC50" s="37"/>
      <c r="BD50" s="87" t="str">
        <f>IF(BB50="","",VLOOKUP(BC50,'7 - Barème 2017'!$A$17:$H$249,8))</f>
        <v/>
      </c>
      <c r="BE50" s="49"/>
      <c r="BF50" s="38"/>
      <c r="BG50" s="38"/>
      <c r="BH50" s="144" t="str">
        <f>IF(BI50="","",VLOOKUP(BJ50,'7 - Barème 2017'!$A$17:$G$231,7))</f>
        <v/>
      </c>
      <c r="BI50" s="36" t="str">
        <f>IF(BG$51&gt;4,4,"")</f>
        <v/>
      </c>
      <c r="BJ50" s="37"/>
      <c r="BK50" s="87" t="str">
        <f>IF(BI50="","",VLOOKUP(BJ50,'7 - Barème 2017'!$A$17:$H$249,8))</f>
        <v/>
      </c>
      <c r="BL50" s="49"/>
      <c r="BM50" s="38"/>
      <c r="BN50" s="38"/>
      <c r="BO50" s="144" t="str">
        <f>IF(BP50="","",VLOOKUP(BQ50,'7 - Barème 2017'!$A$17:$G$231,7))</f>
        <v/>
      </c>
      <c r="BP50" s="36" t="str">
        <f>IF(BN$51&gt;4,4,"")</f>
        <v/>
      </c>
      <c r="BQ50" s="37"/>
      <c r="BR50" s="87" t="str">
        <f>IF(BP50="","",VLOOKUP(BQ50,'7 - Barème 2017'!$A$17:$H$249,8))</f>
        <v/>
      </c>
      <c r="BS50" s="49"/>
      <c r="BT50" s="38"/>
      <c r="BU50" s="38"/>
      <c r="BV50" s="144" t="str">
        <f>IF(BW50="","",VLOOKUP(BX50,'7 - Barème 2017'!$A$17:$G$231,7))</f>
        <v/>
      </c>
      <c r="BW50" s="36" t="str">
        <f>IF(BU$51&gt;4,4,"")</f>
        <v/>
      </c>
      <c r="BX50" s="37"/>
      <c r="BY50" s="87" t="str">
        <f>IF(BW50="","",VLOOKUP(BX50,'7 - Barème 2017'!$A$17:$H$249,8))</f>
        <v/>
      </c>
      <c r="BZ50" s="49"/>
      <c r="CA50" s="38"/>
      <c r="CB50" s="38"/>
      <c r="CC50" s="144" t="str">
        <f>IF(CD50="","",VLOOKUP(CE50,'7 - Barème 2017'!$A$17:$G$231,7))</f>
        <v/>
      </c>
      <c r="CD50" s="36" t="str">
        <f>IF(CB$51&gt;4,4,"")</f>
        <v/>
      </c>
      <c r="CE50" s="37"/>
      <c r="CF50" s="87" t="str">
        <f>IF(CD50="","",VLOOKUP(CE50,'7 - Barème 2017'!$A$17:$H$249,8))</f>
        <v/>
      </c>
      <c r="CH50" s="177" t="s">
        <v>743</v>
      </c>
    </row>
    <row r="51" spans="1:86" x14ac:dyDescent="0.15">
      <c r="A51" s="47"/>
      <c r="B51" s="25" t="s">
        <v>408</v>
      </c>
      <c r="C51" s="30">
        <f>IF(B45="",0,B49-B48+1)</f>
        <v>0</v>
      </c>
      <c r="D51" s="30"/>
      <c r="E51" s="36"/>
      <c r="F51" s="57"/>
      <c r="G51" s="48"/>
      <c r="H51" s="47"/>
      <c r="I51" s="25" t="s">
        <v>408</v>
      </c>
      <c r="J51" s="30">
        <f>IF(I45="",0,I49-I48+1)</f>
        <v>0</v>
      </c>
      <c r="K51" s="30"/>
      <c r="L51" s="36"/>
      <c r="M51" s="57"/>
      <c r="N51" s="48"/>
      <c r="O51" s="47"/>
      <c r="P51" s="25" t="s">
        <v>408</v>
      </c>
      <c r="Q51" s="30">
        <f>IF(P45="",0,P49-P48+1)</f>
        <v>0</v>
      </c>
      <c r="R51" s="30"/>
      <c r="S51" s="36"/>
      <c r="T51" s="57"/>
      <c r="U51" s="48"/>
      <c r="V51" s="47"/>
      <c r="W51" s="25" t="s">
        <v>408</v>
      </c>
      <c r="X51" s="30">
        <f>IF(W45="",0,W49-W48+1)</f>
        <v>0</v>
      </c>
      <c r="Y51" s="30"/>
      <c r="Z51" s="36"/>
      <c r="AA51" s="57"/>
      <c r="AB51" s="48"/>
      <c r="AC51" s="47"/>
      <c r="AD51" s="25" t="s">
        <v>408</v>
      </c>
      <c r="AE51" s="30">
        <f>IF(AD45="",0,AD49-AD48+1)</f>
        <v>0</v>
      </c>
      <c r="AF51" s="30"/>
      <c r="AG51" s="36"/>
      <c r="AH51" s="57"/>
      <c r="AI51" s="48"/>
      <c r="AJ51" s="47"/>
      <c r="AK51" s="25" t="s">
        <v>408</v>
      </c>
      <c r="AL51" s="30">
        <f>IF(AK45="",0,AK49-AK48+1)</f>
        <v>0</v>
      </c>
      <c r="AM51" s="30"/>
      <c r="AN51" s="36"/>
      <c r="AO51" s="57"/>
      <c r="AP51" s="48"/>
      <c r="AQ51" s="47"/>
      <c r="AR51" s="25" t="s">
        <v>408</v>
      </c>
      <c r="AS51" s="30">
        <f>IF(AR45="",0,AR49-AR48+1)</f>
        <v>0</v>
      </c>
      <c r="AT51" s="30"/>
      <c r="AU51" s="36"/>
      <c r="AV51" s="57"/>
      <c r="AW51" s="48"/>
      <c r="AX51" s="47"/>
      <c r="AY51" s="25" t="s">
        <v>408</v>
      </c>
      <c r="AZ51" s="30">
        <f>IF(AY45="",0,AY49-AY48+1)</f>
        <v>0</v>
      </c>
      <c r="BA51" s="30"/>
      <c r="BB51" s="36"/>
      <c r="BC51" s="57"/>
      <c r="BD51" s="48"/>
      <c r="BE51" s="47"/>
      <c r="BF51" s="25" t="s">
        <v>408</v>
      </c>
      <c r="BG51" s="30">
        <f>IF(BF45="",0,BF49-BF48+1)</f>
        <v>0</v>
      </c>
      <c r="BH51" s="30"/>
      <c r="BI51" s="36"/>
      <c r="BJ51" s="57"/>
      <c r="BK51" s="48"/>
      <c r="BL51" s="47"/>
      <c r="BM51" s="25" t="s">
        <v>408</v>
      </c>
      <c r="BN51" s="30">
        <f>IF(BM45="",0,BM49-BM48+1)</f>
        <v>0</v>
      </c>
      <c r="BO51" s="30"/>
      <c r="BP51" s="36"/>
      <c r="BQ51" s="57"/>
      <c r="BR51" s="48"/>
      <c r="BS51" s="47"/>
      <c r="BT51" s="25" t="s">
        <v>408</v>
      </c>
      <c r="BU51" s="30">
        <f>IF(BT45="",0,BT49-BT48+1)</f>
        <v>0</v>
      </c>
      <c r="BV51" s="30"/>
      <c r="BW51" s="36"/>
      <c r="BX51" s="57"/>
      <c r="BY51" s="48"/>
      <c r="BZ51" s="47"/>
      <c r="CA51" s="25" t="s">
        <v>408</v>
      </c>
      <c r="CB51" s="30">
        <f>IF(CA45="",0,CA49-CA48+1)</f>
        <v>0</v>
      </c>
      <c r="CC51" s="30"/>
      <c r="CD51" s="36"/>
      <c r="CE51" s="57"/>
      <c r="CF51" s="48"/>
      <c r="CH51" s="177" t="s">
        <v>627</v>
      </c>
    </row>
    <row r="52" spans="1:86" x14ac:dyDescent="0.15">
      <c r="A52" s="51"/>
      <c r="B52" s="52" t="s">
        <v>601</v>
      </c>
      <c r="C52" s="53"/>
      <c r="D52" s="54">
        <f>B45</f>
        <v>0</v>
      </c>
      <c r="E52" s="54"/>
      <c r="F52" s="142">
        <f>IF(B45="",0,IF(C51=1,'7 - Barème 2017'!$E$5/2,(IF(AND(C51&gt;1,B46="e"),SUM(G47:G50)+((VLOOKUP(C51-1,E47:G50,3))/2),SUM(G47:G50)+VLOOKUP(C51-1,E47:G50,3)))))</f>
        <v>0</v>
      </c>
      <c r="G52" s="56"/>
      <c r="H52" s="51"/>
      <c r="I52" s="52" t="s">
        <v>601</v>
      </c>
      <c r="J52" s="53"/>
      <c r="K52" s="54">
        <f>I45</f>
        <v>0</v>
      </c>
      <c r="L52" s="54"/>
      <c r="M52" s="142">
        <f>IF(I45="",0,IF(J51=1,'7 - Barème 2017'!$E$5/2,(IF(AND(J51&gt;1,I46="e"),SUM(N47:N50)+((VLOOKUP(J51-1,L47:N50,3))/2),SUM(N47:N50)+VLOOKUP(J51-1,L47:N50,3)))))</f>
        <v>0</v>
      </c>
      <c r="N52" s="56"/>
      <c r="O52" s="51"/>
      <c r="P52" s="52" t="s">
        <v>601</v>
      </c>
      <c r="Q52" s="53"/>
      <c r="R52" s="54">
        <f>P45</f>
        <v>0</v>
      </c>
      <c r="S52" s="54"/>
      <c r="T52" s="142">
        <f>IF(P45="",0,IF(Q51=1,'7 - Barème 2017'!$E$5/2,(IF(AND(Q51&gt;1,P46="e"),SUM(U47:U50)+((VLOOKUP(Q51-1,S47:U50,3))/2),SUM(U47:U50)+VLOOKUP(Q51-1,S47:U50,3)))))</f>
        <v>0</v>
      </c>
      <c r="U52" s="56"/>
      <c r="V52" s="51"/>
      <c r="W52" s="52" t="s">
        <v>601</v>
      </c>
      <c r="X52" s="53"/>
      <c r="Y52" s="54">
        <f>W45</f>
        <v>0</v>
      </c>
      <c r="Z52" s="54"/>
      <c r="AA52" s="142">
        <f>IF(W45="",0,IF(X51=1,'7 - Barème 2017'!$E$5/2,(IF(AND(X51&gt;1,W46="e"),SUM(AB47:AB50)+((VLOOKUP(X51-1,Z47:AB50,3))/2),SUM(AB47:AB50)+VLOOKUP(X51-1,Z47:AB50,3)))))</f>
        <v>0</v>
      </c>
      <c r="AB52" s="56"/>
      <c r="AC52" s="51"/>
      <c r="AD52" s="52" t="s">
        <v>601</v>
      </c>
      <c r="AE52" s="53"/>
      <c r="AF52" s="54">
        <f>AD45</f>
        <v>0</v>
      </c>
      <c r="AG52" s="54"/>
      <c r="AH52" s="142">
        <f>IF(AD45="",0,IF(AE51=1,'7 - Barème 2017'!$E$5/2,(IF(AND(AE51&gt;1,AD46="e"),SUM(AI47:AI50)+((VLOOKUP(AE51-1,AG47:AI50,3))/2),SUM(AI47:AI50)+VLOOKUP(AE51-1,AG47:AI50,3)))))</f>
        <v>0</v>
      </c>
      <c r="AI52" s="56"/>
      <c r="AJ52" s="51"/>
      <c r="AK52" s="52" t="s">
        <v>601</v>
      </c>
      <c r="AL52" s="53"/>
      <c r="AM52" s="54">
        <f>AK45</f>
        <v>0</v>
      </c>
      <c r="AN52" s="54"/>
      <c r="AO52" s="142">
        <f>IF(AK45="",0,IF(AL51=1,'7 - Barème 2017'!$E$5/2,(IF(AND(AL51&gt;1,AK46="e"),SUM(AP47:AP50)+((VLOOKUP(AL51-1,AN47:AP50,3))/2),SUM(AP47:AP50)+VLOOKUP(AL51-1,AN47:AP50,3)))))</f>
        <v>0</v>
      </c>
      <c r="AP52" s="56"/>
      <c r="AQ52" s="51"/>
      <c r="AR52" s="52" t="s">
        <v>601</v>
      </c>
      <c r="AS52" s="53"/>
      <c r="AT52" s="54">
        <f>AR45</f>
        <v>0</v>
      </c>
      <c r="AU52" s="54"/>
      <c r="AV52" s="142">
        <f>IF(AR45="",0,IF(AS51=1,'7 - Barème 2017'!$E$5/2,(IF(AND(AS51&gt;1,AR46="e"),SUM(AW47:AW50)+((VLOOKUP(AS51-1,AU47:AW50,3))/2),SUM(AW47:AW50)+VLOOKUP(AS51-1,AU47:AW50,3)))))</f>
        <v>0</v>
      </c>
      <c r="AW52" s="56"/>
      <c r="AX52" s="51"/>
      <c r="AY52" s="52" t="s">
        <v>601</v>
      </c>
      <c r="AZ52" s="53"/>
      <c r="BA52" s="54">
        <f>AY45</f>
        <v>0</v>
      </c>
      <c r="BB52" s="54"/>
      <c r="BC52" s="142">
        <f>IF(AY45="",0,IF(AZ51=1,'7 - Barème 2017'!$E$5/2,(IF(AND(AZ51&gt;1,AY46="e"),SUM(BD47:BD50)+((VLOOKUP(AZ51-1,BB47:BD50,3))/2),SUM(BD47:BD50)+VLOOKUP(AZ51-1,BB47:BD50,3)))))</f>
        <v>0</v>
      </c>
      <c r="BD52" s="56"/>
      <c r="BE52" s="51"/>
      <c r="BF52" s="52" t="s">
        <v>601</v>
      </c>
      <c r="BG52" s="53"/>
      <c r="BH52" s="54">
        <f>BF45</f>
        <v>0</v>
      </c>
      <c r="BI52" s="54"/>
      <c r="BJ52" s="142">
        <f>IF(BF45="",0,IF(BG51=1,'7 - Barème 2017'!$E$5/2,(IF(AND(BG51&gt;1,BF46="e"),SUM(BK47:BK50)+((VLOOKUP(BG51-1,BI47:BK50,3))/2),SUM(BK47:BK50)+VLOOKUP(BG51-1,BI47:BK50,3)))))</f>
        <v>0</v>
      </c>
      <c r="BK52" s="56"/>
      <c r="BL52" s="51"/>
      <c r="BM52" s="52" t="s">
        <v>601</v>
      </c>
      <c r="BN52" s="53"/>
      <c r="BO52" s="54">
        <f>BM45</f>
        <v>0</v>
      </c>
      <c r="BP52" s="54"/>
      <c r="BQ52" s="142">
        <f>IF(BM45="",0,IF(BN51=1,'7 - Barème 2017'!$E$5/2,(IF(AND(BN51&gt;1,BM46="e"),SUM(BR47:BR50)+((VLOOKUP(BN51-1,BP47:BR50,3))/2),SUM(BR47:BR50)+VLOOKUP(BN51-1,BP47:BR50,3)))))</f>
        <v>0</v>
      </c>
      <c r="BR52" s="56"/>
      <c r="BS52" s="51"/>
      <c r="BT52" s="52" t="s">
        <v>601</v>
      </c>
      <c r="BU52" s="53"/>
      <c r="BV52" s="54">
        <f>BT45</f>
        <v>0</v>
      </c>
      <c r="BW52" s="54"/>
      <c r="BX52" s="142">
        <f>IF(BT45="",0,IF(BU51=1,'7 - Barème 2017'!$E$5/2,(IF(AND(BU51&gt;1,BT46="e"),SUM(BY47:BY50)+((VLOOKUP(BU51-1,BW47:BY50,3))/2),SUM(BY47:BY50)+VLOOKUP(BU51-1,BW47:BY50,3)))))</f>
        <v>0</v>
      </c>
      <c r="BY52" s="56"/>
      <c r="BZ52" s="51"/>
      <c r="CA52" s="52" t="s">
        <v>601</v>
      </c>
      <c r="CB52" s="53"/>
      <c r="CC52" s="54">
        <f>CA45</f>
        <v>0</v>
      </c>
      <c r="CD52" s="54"/>
      <c r="CE52" s="142">
        <f>IF(CA45="",0,IF(CB51=1,'7 - Barème 2017'!$E$5/2,(IF(AND(CB51&gt;1,CA46="e"),SUM(CF47:CF50)+((VLOOKUP(CB51-1,CD47:CF50,3))/2),SUM(CF47:CF50)+VLOOKUP(CB51-1,CD47:CF50,3)))))</f>
        <v>0</v>
      </c>
      <c r="CF52" s="56"/>
      <c r="CH52" s="177" t="s">
        <v>304</v>
      </c>
    </row>
    <row r="53" spans="1:86" s="101" customFormat="1" x14ac:dyDescent="0.15">
      <c r="A53" s="99"/>
      <c r="B53" s="99"/>
      <c r="C53" s="99"/>
      <c r="D53" s="100"/>
      <c r="E53" s="99"/>
      <c r="F53" s="102">
        <f>SUM(F64:F160)</f>
        <v>0</v>
      </c>
      <c r="G53" s="99"/>
      <c r="H53" s="99"/>
      <c r="I53" s="99"/>
      <c r="J53" s="99"/>
      <c r="K53" s="100"/>
      <c r="L53" s="99"/>
      <c r="M53" s="102">
        <f>SUM(M64:M160)</f>
        <v>0</v>
      </c>
      <c r="N53" s="99"/>
      <c r="O53" s="99"/>
      <c r="P53" s="99"/>
      <c r="Q53" s="99"/>
      <c r="R53" s="100"/>
      <c r="S53" s="99"/>
      <c r="T53" s="102">
        <f>SUM(T64:T160)</f>
        <v>0</v>
      </c>
      <c r="U53" s="99"/>
      <c r="V53" s="99"/>
      <c r="W53" s="99"/>
      <c r="X53" s="99"/>
      <c r="Y53" s="100"/>
      <c r="Z53" s="99"/>
      <c r="AA53" s="102">
        <f>SUM(AA64:AA160)</f>
        <v>0</v>
      </c>
      <c r="AB53" s="99"/>
      <c r="AC53" s="99"/>
      <c r="AD53" s="99"/>
      <c r="AE53" s="99"/>
      <c r="AF53" s="100"/>
      <c r="AG53" s="99"/>
      <c r="AH53" s="102">
        <f>SUM(AH64:AH160)</f>
        <v>0</v>
      </c>
      <c r="AI53" s="99"/>
      <c r="AJ53" s="99"/>
      <c r="AK53" s="99"/>
      <c r="AL53" s="99"/>
      <c r="AM53" s="100"/>
      <c r="AN53" s="99"/>
      <c r="AO53" s="102">
        <f>SUM(AO64:AO160)</f>
        <v>0</v>
      </c>
      <c r="AP53" s="99"/>
      <c r="AQ53" s="99"/>
      <c r="AR53" s="99"/>
      <c r="AS53" s="99"/>
      <c r="AT53" s="100"/>
      <c r="AU53" s="99"/>
      <c r="AV53" s="102">
        <f>SUM(AV64:AV160)</f>
        <v>0</v>
      </c>
      <c r="AW53" s="99"/>
      <c r="AX53" s="99"/>
      <c r="AY53" s="99"/>
      <c r="AZ53" s="99"/>
      <c r="BA53" s="100"/>
      <c r="BB53" s="99"/>
      <c r="BC53" s="102">
        <f>SUM(BC64:BC160)</f>
        <v>0</v>
      </c>
      <c r="BD53" s="99"/>
      <c r="BE53" s="99"/>
      <c r="BF53" s="99"/>
      <c r="BG53" s="99"/>
      <c r="BH53" s="100"/>
      <c r="BI53" s="99"/>
      <c r="BJ53" s="102">
        <f>SUM(BJ64:BJ160)</f>
        <v>0</v>
      </c>
      <c r="BK53" s="99"/>
      <c r="BL53" s="99"/>
      <c r="BM53" s="99"/>
      <c r="BN53" s="99"/>
      <c r="BO53" s="100"/>
      <c r="BP53" s="99"/>
      <c r="BQ53" s="102">
        <f>SUM(BQ64:BQ160)</f>
        <v>0</v>
      </c>
      <c r="BR53" s="99"/>
      <c r="BS53" s="99"/>
      <c r="BT53" s="99"/>
      <c r="BU53" s="99"/>
      <c r="BV53" s="100"/>
      <c r="BW53" s="99"/>
      <c r="BX53" s="102">
        <f>SUM(BX64:BX160)</f>
        <v>0</v>
      </c>
      <c r="BY53" s="99"/>
      <c r="BZ53" s="99"/>
      <c r="CA53" s="99"/>
      <c r="CB53" s="99"/>
      <c r="CC53" s="100"/>
      <c r="CD53" s="99"/>
      <c r="CE53" s="102">
        <f>SUM(CE64:CE160)</f>
        <v>0</v>
      </c>
      <c r="CF53" s="99"/>
      <c r="CH53" s="177" t="s">
        <v>594</v>
      </c>
    </row>
    <row r="54" spans="1:86" x14ac:dyDescent="0.15">
      <c r="A54" s="14"/>
      <c r="B54" s="14"/>
      <c r="C54" s="14"/>
      <c r="D54" s="30"/>
      <c r="E54" s="30"/>
      <c r="F54" s="25"/>
      <c r="G54" s="14"/>
      <c r="H54" s="14"/>
      <c r="I54" s="14"/>
      <c r="J54" s="14"/>
      <c r="K54" s="30"/>
      <c r="L54" s="30"/>
      <c r="M54" s="25"/>
      <c r="N54" s="14"/>
      <c r="O54" s="14"/>
      <c r="P54" s="14"/>
      <c r="Q54" s="14"/>
      <c r="R54" s="30"/>
      <c r="S54" s="30"/>
      <c r="T54" s="25"/>
      <c r="U54" s="14"/>
      <c r="V54" s="14"/>
      <c r="W54" s="14"/>
      <c r="X54" s="14"/>
      <c r="Y54" s="30"/>
      <c r="Z54" s="30"/>
      <c r="AA54" s="25"/>
      <c r="AB54" s="14"/>
      <c r="AC54" s="14"/>
      <c r="AD54" s="14"/>
      <c r="AE54" s="14"/>
      <c r="AF54" s="30"/>
      <c r="AG54" s="30"/>
      <c r="AH54" s="25"/>
      <c r="AI54" s="14"/>
      <c r="AJ54" s="14"/>
      <c r="AK54" s="14"/>
      <c r="AL54" s="14"/>
      <c r="AM54" s="30"/>
      <c r="AN54" s="30"/>
      <c r="AO54" s="25"/>
      <c r="AP54" s="14"/>
      <c r="AQ54" s="14"/>
      <c r="AR54" s="14"/>
      <c r="AS54" s="14"/>
      <c r="AT54" s="30"/>
      <c r="AU54" s="30"/>
      <c r="AV54" s="25"/>
      <c r="AW54" s="14"/>
      <c r="AX54" s="14"/>
      <c r="AY54" s="14"/>
      <c r="AZ54" s="14"/>
      <c r="BA54" s="30"/>
      <c r="BB54" s="30"/>
      <c r="BC54" s="25"/>
      <c r="BD54" s="14"/>
      <c r="BE54" s="14"/>
      <c r="BF54" s="14"/>
      <c r="BG54" s="14"/>
      <c r="BH54" s="30"/>
      <c r="BI54" s="30"/>
      <c r="BJ54" s="25"/>
      <c r="BK54" s="14"/>
      <c r="BL54" s="14"/>
      <c r="BM54" s="14"/>
      <c r="BN54" s="14"/>
      <c r="BO54" s="30"/>
      <c r="BP54" s="30"/>
      <c r="BQ54" s="25"/>
      <c r="BR54" s="14"/>
      <c r="BS54" s="14"/>
      <c r="BT54" s="14"/>
      <c r="BU54" s="14"/>
      <c r="BV54" s="30"/>
      <c r="BW54" s="30"/>
      <c r="BX54" s="25"/>
      <c r="BY54" s="14"/>
      <c r="BZ54" s="14"/>
      <c r="CA54" s="14"/>
      <c r="CB54" s="14"/>
      <c r="CC54" s="30"/>
      <c r="CD54" s="30"/>
      <c r="CE54" s="25"/>
      <c r="CF54" s="14"/>
      <c r="CH54" s="177" t="s">
        <v>347</v>
      </c>
    </row>
    <row r="55" spans="1:86" x14ac:dyDescent="0.15">
      <c r="A55" s="183" t="s">
        <v>672</v>
      </c>
      <c r="B55" s="183"/>
      <c r="C55" s="183"/>
      <c r="D55" s="183"/>
      <c r="E55" s="183"/>
      <c r="F55" s="183"/>
      <c r="G55" s="183"/>
      <c r="H55" s="183" t="s">
        <v>604</v>
      </c>
      <c r="I55" s="183"/>
      <c r="J55" s="183"/>
      <c r="K55" s="183"/>
      <c r="L55" s="183"/>
      <c r="M55" s="183"/>
      <c r="N55" s="183"/>
      <c r="O55" s="183" t="s">
        <v>561</v>
      </c>
      <c r="P55" s="183"/>
      <c r="Q55" s="183"/>
      <c r="R55" s="183"/>
      <c r="S55" s="183"/>
      <c r="T55" s="183"/>
      <c r="U55" s="183"/>
      <c r="V55" s="183" t="s">
        <v>590</v>
      </c>
      <c r="W55" s="183"/>
      <c r="X55" s="183"/>
      <c r="Y55" s="183"/>
      <c r="Z55" s="183"/>
      <c r="AA55" s="183"/>
      <c r="AB55" s="183"/>
      <c r="AC55" s="183" t="s">
        <v>562</v>
      </c>
      <c r="AD55" s="183"/>
      <c r="AE55" s="183"/>
      <c r="AF55" s="183"/>
      <c r="AG55" s="183"/>
      <c r="AH55" s="183"/>
      <c r="AI55" s="183"/>
      <c r="AJ55" s="183" t="s">
        <v>485</v>
      </c>
      <c r="AK55" s="183"/>
      <c r="AL55" s="183"/>
      <c r="AM55" s="183"/>
      <c r="AN55" s="183"/>
      <c r="AO55" s="183"/>
      <c r="AP55" s="183"/>
      <c r="AQ55" s="183" t="s">
        <v>563</v>
      </c>
      <c r="AR55" s="183"/>
      <c r="AS55" s="183"/>
      <c r="AT55" s="183"/>
      <c r="AU55" s="183"/>
      <c r="AV55" s="183"/>
      <c r="AW55" s="183"/>
      <c r="AX55" s="183" t="s">
        <v>644</v>
      </c>
      <c r="AY55" s="183"/>
      <c r="AZ55" s="183"/>
      <c r="BA55" s="183"/>
      <c r="BB55" s="183"/>
      <c r="BC55" s="183"/>
      <c r="BD55" s="183"/>
      <c r="BE55" s="183" t="s">
        <v>564</v>
      </c>
      <c r="BF55" s="183"/>
      <c r="BG55" s="183"/>
      <c r="BH55" s="183"/>
      <c r="BI55" s="183"/>
      <c r="BJ55" s="183"/>
      <c r="BK55" s="183"/>
      <c r="BL55" s="183" t="s">
        <v>703</v>
      </c>
      <c r="BM55" s="183"/>
      <c r="BN55" s="183"/>
      <c r="BO55" s="183"/>
      <c r="BP55" s="183"/>
      <c r="BQ55" s="183"/>
      <c r="BR55" s="183"/>
      <c r="BS55" s="183" t="s">
        <v>565</v>
      </c>
      <c r="BT55" s="183"/>
      <c r="BU55" s="183"/>
      <c r="BV55" s="183"/>
      <c r="BW55" s="183"/>
      <c r="BX55" s="183"/>
      <c r="BY55" s="183"/>
      <c r="BZ55" s="183" t="s">
        <v>704</v>
      </c>
      <c r="CA55" s="183"/>
      <c r="CB55" s="183"/>
      <c r="CC55" s="183"/>
      <c r="CD55" s="183"/>
      <c r="CE55" s="183"/>
      <c r="CF55" s="183"/>
      <c r="CH55" s="177" t="s">
        <v>628</v>
      </c>
    </row>
    <row r="56" spans="1:86" x14ac:dyDescent="0.15">
      <c r="A56" s="12"/>
      <c r="B56" s="12"/>
      <c r="C56" s="14"/>
      <c r="D56" s="30"/>
      <c r="E56" s="30"/>
      <c r="F56" s="36"/>
      <c r="G56" s="14"/>
      <c r="H56" s="12"/>
      <c r="I56" s="14"/>
      <c r="J56" s="14"/>
      <c r="K56" s="30"/>
      <c r="L56" s="30"/>
      <c r="M56" s="36"/>
      <c r="N56" s="14"/>
      <c r="O56" s="12"/>
      <c r="P56" s="14"/>
      <c r="Q56" s="14"/>
      <c r="R56" s="30"/>
      <c r="S56" s="30"/>
      <c r="T56" s="36"/>
      <c r="U56" s="14"/>
      <c r="V56" s="12"/>
      <c r="W56" s="14"/>
      <c r="X56" s="14"/>
      <c r="Y56" s="30"/>
      <c r="Z56" s="30"/>
      <c r="AA56" s="36"/>
      <c r="AB56" s="14"/>
      <c r="AC56" s="12"/>
      <c r="AD56" s="14"/>
      <c r="AE56" s="14"/>
      <c r="AF56" s="30"/>
      <c r="AG56" s="30"/>
      <c r="AH56" s="36"/>
      <c r="AI56" s="14"/>
      <c r="AJ56" s="12"/>
      <c r="AK56" s="14"/>
      <c r="AL56" s="14"/>
      <c r="AM56" s="30"/>
      <c r="AN56" s="30"/>
      <c r="AO56" s="36"/>
      <c r="AP56" s="14"/>
      <c r="AQ56" s="12"/>
      <c r="AR56" s="14"/>
      <c r="AS56" s="14"/>
      <c r="AT56" s="30"/>
      <c r="AU56" s="30"/>
      <c r="AV56" s="36"/>
      <c r="AW56" s="14"/>
      <c r="AX56" s="12"/>
      <c r="AY56" s="14"/>
      <c r="AZ56" s="14"/>
      <c r="BA56" s="30"/>
      <c r="BB56" s="30"/>
      <c r="BC56" s="36"/>
      <c r="BD56" s="14"/>
      <c r="BE56" s="12"/>
      <c r="BF56" s="14"/>
      <c r="BG56" s="14"/>
      <c r="BH56" s="30"/>
      <c r="BI56" s="30"/>
      <c r="BJ56" s="36"/>
      <c r="BK56" s="14"/>
      <c r="BL56" s="12"/>
      <c r="BM56" s="14"/>
      <c r="BN56" s="14"/>
      <c r="BO56" s="30"/>
      <c r="BP56" s="30"/>
      <c r="BQ56" s="36"/>
      <c r="BR56" s="14"/>
      <c r="BS56" s="12"/>
      <c r="BT56" s="14"/>
      <c r="BU56" s="14"/>
      <c r="BV56" s="30"/>
      <c r="BW56" s="30"/>
      <c r="BX56" s="36"/>
      <c r="BY56" s="14"/>
      <c r="BZ56" s="12"/>
      <c r="CA56" s="14"/>
      <c r="CB56" s="14"/>
      <c r="CC56" s="30"/>
      <c r="CD56" s="30"/>
      <c r="CE56" s="36"/>
      <c r="CF56" s="14"/>
      <c r="CH56" s="177" t="s">
        <v>518</v>
      </c>
    </row>
    <row r="57" spans="1:86" x14ac:dyDescent="0.15">
      <c r="A57" s="49" t="s">
        <v>520</v>
      </c>
      <c r="B57" s="50"/>
      <c r="C57" s="13"/>
      <c r="D57" s="42">
        <f>IF(B62="",0,B62-1)</f>
        <v>0</v>
      </c>
      <c r="E57" s="42"/>
      <c r="F57" s="43"/>
      <c r="G57" s="44"/>
      <c r="H57" s="49" t="s">
        <v>520</v>
      </c>
      <c r="I57" s="50"/>
      <c r="J57" s="13"/>
      <c r="K57" s="42">
        <f>IF(I62="",0,I62-1)</f>
        <v>0</v>
      </c>
      <c r="L57" s="42"/>
      <c r="M57" s="43"/>
      <c r="N57" s="44"/>
      <c r="O57" s="49" t="s">
        <v>520</v>
      </c>
      <c r="P57" s="50"/>
      <c r="Q57" s="13"/>
      <c r="R57" s="42">
        <f>IF(P62="",0,P62-1)</f>
        <v>0</v>
      </c>
      <c r="S57" s="42"/>
      <c r="T57" s="43"/>
      <c r="U57" s="44"/>
      <c r="V57" s="49" t="s">
        <v>520</v>
      </c>
      <c r="W57" s="50"/>
      <c r="X57" s="13"/>
      <c r="Y57" s="42">
        <f>IF(W62="",0,W62-1)</f>
        <v>0</v>
      </c>
      <c r="Z57" s="42"/>
      <c r="AA57" s="43"/>
      <c r="AB57" s="44"/>
      <c r="AC57" s="49" t="s">
        <v>520</v>
      </c>
      <c r="AD57" s="50"/>
      <c r="AE57" s="13"/>
      <c r="AF57" s="42">
        <f>IF(AD62="",0,AD62-1)</f>
        <v>0</v>
      </c>
      <c r="AG57" s="42"/>
      <c r="AH57" s="43"/>
      <c r="AI57" s="44"/>
      <c r="AJ57" s="49" t="s">
        <v>520</v>
      </c>
      <c r="AK57" s="50"/>
      <c r="AL57" s="13"/>
      <c r="AM57" s="42">
        <f>IF(AK62="",0,AK62-1)</f>
        <v>0</v>
      </c>
      <c r="AN57" s="42"/>
      <c r="AO57" s="43"/>
      <c r="AP57" s="44"/>
      <c r="AQ57" s="49" t="s">
        <v>520</v>
      </c>
      <c r="AR57" s="50"/>
      <c r="AS57" s="13"/>
      <c r="AT57" s="42">
        <f>IF(AR62="",0,AR62-1)</f>
        <v>0</v>
      </c>
      <c r="AU57" s="42"/>
      <c r="AV57" s="43"/>
      <c r="AW57" s="44"/>
      <c r="AX57" s="49" t="s">
        <v>520</v>
      </c>
      <c r="AY57" s="50"/>
      <c r="AZ57" s="13"/>
      <c r="BA57" s="42">
        <f>IF(AY62="",0,AY62-1)</f>
        <v>0</v>
      </c>
      <c r="BB57" s="42"/>
      <c r="BC57" s="43"/>
      <c r="BD57" s="44"/>
      <c r="BE57" s="49" t="s">
        <v>520</v>
      </c>
      <c r="BF57" s="50"/>
      <c r="BG57" s="13"/>
      <c r="BH57" s="42">
        <f>IF(BF62="",0,BF62-1)</f>
        <v>0</v>
      </c>
      <c r="BI57" s="42"/>
      <c r="BJ57" s="43"/>
      <c r="BK57" s="44"/>
      <c r="BL57" s="49" t="s">
        <v>520</v>
      </c>
      <c r="BM57" s="50"/>
      <c r="BN57" s="13"/>
      <c r="BO57" s="42">
        <f>IF(BM62="",0,BM62-1)</f>
        <v>0</v>
      </c>
      <c r="BP57" s="42"/>
      <c r="BQ57" s="43"/>
      <c r="BR57" s="44"/>
      <c r="BS57" s="49" t="s">
        <v>520</v>
      </c>
      <c r="BT57" s="50"/>
      <c r="BU57" s="13"/>
      <c r="BV57" s="42">
        <f>IF(BT62="",0,BT62-1)</f>
        <v>0</v>
      </c>
      <c r="BW57" s="42"/>
      <c r="BX57" s="43"/>
      <c r="BY57" s="44"/>
      <c r="BZ57" s="49" t="s">
        <v>520</v>
      </c>
      <c r="CA57" s="50"/>
      <c r="CB57" s="13"/>
      <c r="CC57" s="42">
        <f>IF(CA62="",0,CA62-1)</f>
        <v>0</v>
      </c>
      <c r="CD57" s="42"/>
      <c r="CE57" s="43"/>
      <c r="CF57" s="44"/>
      <c r="CH57" s="177" t="s">
        <v>348</v>
      </c>
    </row>
    <row r="58" spans="1:86" x14ac:dyDescent="0.15">
      <c r="A58" s="45" t="s">
        <v>654</v>
      </c>
      <c r="B58" s="143" t="str">
        <f>IF(B57="","",IF(AND(OR(D59="e",D59=""),OR(D60="",D60="e"),OR(D61="",D61="e"),OR(D62="",D62="e")),"E","Hors Zone Euro"))</f>
        <v/>
      </c>
      <c r="C58" s="14"/>
      <c r="D58" s="30">
        <f>IF(B57="",0,C63-1)</f>
        <v>0</v>
      </c>
      <c r="E58" s="36" t="s">
        <v>656</v>
      </c>
      <c r="F58" s="25"/>
      <c r="G58" s="46"/>
      <c r="H58" s="45" t="s">
        <v>654</v>
      </c>
      <c r="I58" s="143" t="str">
        <f>IF(I57="","",IF(AND(OR(K59="e",K59=""),OR(K60="",K60="e"),OR(K61="",K61="e"),OR(K62="",K62="e")),"E","Hors Zone Euro"))</f>
        <v/>
      </c>
      <c r="J58" s="14"/>
      <c r="K58" s="30">
        <f>IF(I57="",0,J63-1)</f>
        <v>0</v>
      </c>
      <c r="L58" s="36" t="s">
        <v>656</v>
      </c>
      <c r="M58" s="25"/>
      <c r="N58" s="46"/>
      <c r="O58" s="45" t="s">
        <v>654</v>
      </c>
      <c r="P58" s="143" t="str">
        <f>IF(P57="","",IF(AND(OR(R59="e",R59=""),OR(R60="",R60="e"),OR(R61="",R61="e"),OR(R62="",R62="e")),"E","Hors Zone Euro"))</f>
        <v/>
      </c>
      <c r="Q58" s="14"/>
      <c r="R58" s="30">
        <f>IF(P57="",0,Q63-1)</f>
        <v>0</v>
      </c>
      <c r="S58" s="36" t="s">
        <v>656</v>
      </c>
      <c r="T58" s="25"/>
      <c r="U58" s="46"/>
      <c r="V58" s="45" t="s">
        <v>654</v>
      </c>
      <c r="W58" s="143" t="str">
        <f>IF(W57="","",IF(AND(OR(Y59="e",Y59=""),OR(Y60="",Y60="e"),OR(Y61="",Y61="e"),OR(Y62="",Y62="e")),"E","Hors Zone Euro"))</f>
        <v/>
      </c>
      <c r="X58" s="14"/>
      <c r="Y58" s="30">
        <f>IF(W57="",0,X63-1)</f>
        <v>0</v>
      </c>
      <c r="Z58" s="36" t="s">
        <v>656</v>
      </c>
      <c r="AA58" s="25"/>
      <c r="AB58" s="46"/>
      <c r="AC58" s="45" t="s">
        <v>654</v>
      </c>
      <c r="AD58" s="143" t="str">
        <f>IF(AD57="","",IF(AND(OR(AF59="e",AF59=""),OR(AF60="",AF60="e"),OR(AF61="",AF61="e"),OR(AF62="",AF62="e")),"E","Hors Zone Euro"))</f>
        <v/>
      </c>
      <c r="AE58" s="14"/>
      <c r="AF58" s="30">
        <f>IF(AD57="",0,AE63-1)</f>
        <v>0</v>
      </c>
      <c r="AG58" s="36" t="s">
        <v>656</v>
      </c>
      <c r="AH58" s="25"/>
      <c r="AI58" s="46"/>
      <c r="AJ58" s="45" t="s">
        <v>654</v>
      </c>
      <c r="AK58" s="143" t="str">
        <f>IF(AK57="","",IF(AND(OR(AM59="e",AM59=""),OR(AM60="",AM60="e"),OR(AM61="",AM61="e"),OR(AM62="",AM62="e")),"E","Hors Zone Euro"))</f>
        <v/>
      </c>
      <c r="AL58" s="14"/>
      <c r="AM58" s="30">
        <f>IF(AK57="",0,AL63-1)</f>
        <v>0</v>
      </c>
      <c r="AN58" s="36" t="s">
        <v>656</v>
      </c>
      <c r="AO58" s="25"/>
      <c r="AP58" s="46"/>
      <c r="AQ58" s="45" t="s">
        <v>654</v>
      </c>
      <c r="AR58" s="143" t="str">
        <f>IF(AR57="","",IF(AND(OR(AT59="e",AT59=""),OR(AT60="",AT60="e"),OR(AT61="",AT61="e"),OR(AT62="",AT62="e")),"E","Hors Zone Euro"))</f>
        <v/>
      </c>
      <c r="AS58" s="14"/>
      <c r="AT58" s="30">
        <f>IF(AR57="",0,AS63-1)</f>
        <v>0</v>
      </c>
      <c r="AU58" s="36" t="s">
        <v>656</v>
      </c>
      <c r="AV58" s="25"/>
      <c r="AW58" s="46"/>
      <c r="AX58" s="45" t="s">
        <v>654</v>
      </c>
      <c r="AY58" s="143" t="str">
        <f>IF(AY57="","",IF(AND(OR(BA59="e",BA59=""),OR(BA60="",BA60="e"),OR(BA61="",BA61="e"),OR(BA62="",BA62="e")),"E","Hors Zone Euro"))</f>
        <v/>
      </c>
      <c r="AZ58" s="14"/>
      <c r="BA58" s="30">
        <f>IF(AY57="",0,AZ63-1)</f>
        <v>0</v>
      </c>
      <c r="BB58" s="36" t="s">
        <v>656</v>
      </c>
      <c r="BC58" s="25"/>
      <c r="BD58" s="46"/>
      <c r="BE58" s="45" t="s">
        <v>654</v>
      </c>
      <c r="BF58" s="143" t="str">
        <f>IF(BF57="","",IF(AND(OR(BH59="e",BH59=""),OR(BH60="",BH60="e"),OR(BH61="",BH61="e"),OR(BH62="",BH62="e")),"E","Hors Zone Euro"))</f>
        <v/>
      </c>
      <c r="BG58" s="14"/>
      <c r="BH58" s="30">
        <f>IF(BF57="",0,BG63-1)</f>
        <v>0</v>
      </c>
      <c r="BI58" s="36" t="s">
        <v>656</v>
      </c>
      <c r="BJ58" s="25"/>
      <c r="BK58" s="46"/>
      <c r="BL58" s="45" t="s">
        <v>654</v>
      </c>
      <c r="BM58" s="143" t="str">
        <f>IF(BM57="","",IF(AND(OR(BO59="e",BO59=""),OR(BO60="",BO60="e"),OR(BO61="",BO61="e"),OR(BO62="",BO62="e")),"E","Hors Zone Euro"))</f>
        <v/>
      </c>
      <c r="BN58" s="14"/>
      <c r="BO58" s="30">
        <f>IF(BM57="",0,BN63-1)</f>
        <v>0</v>
      </c>
      <c r="BP58" s="36" t="s">
        <v>656</v>
      </c>
      <c r="BQ58" s="25"/>
      <c r="BR58" s="46"/>
      <c r="BS58" s="45" t="s">
        <v>654</v>
      </c>
      <c r="BT58" s="143" t="str">
        <f>IF(BT57="","",IF(AND(OR(BV59="e",BV59=""),OR(BV60="",BV60="e"),OR(BV61="",BV61="e"),OR(BV62="",BV62="e")),"E","Hors Zone Euro"))</f>
        <v/>
      </c>
      <c r="BU58" s="14"/>
      <c r="BV58" s="30">
        <f>IF(BT57="",0,BU63-1)</f>
        <v>0</v>
      </c>
      <c r="BW58" s="36" t="s">
        <v>656</v>
      </c>
      <c r="BX58" s="25"/>
      <c r="BY58" s="46"/>
      <c r="BZ58" s="45" t="s">
        <v>654</v>
      </c>
      <c r="CA58" s="143" t="str">
        <f>IF(CA57="","",IF(AND(OR(CC59="e",CC59=""),OR(CC60="",CC60="e"),OR(CC61="",CC61="e"),OR(CC62="",CC62="e")),"E","Hors Zone Euro"))</f>
        <v/>
      </c>
      <c r="CB58" s="14"/>
      <c r="CC58" s="30">
        <f>IF(CA57="",0,CB63-1)</f>
        <v>0</v>
      </c>
      <c r="CD58" s="36" t="s">
        <v>656</v>
      </c>
      <c r="CE58" s="25"/>
      <c r="CF58" s="46"/>
      <c r="CH58" s="177" t="s">
        <v>349</v>
      </c>
    </row>
    <row r="59" spans="1:86" x14ac:dyDescent="0.15">
      <c r="A59" s="92" t="str">
        <f>IF(B57="","",1)</f>
        <v/>
      </c>
      <c r="B59" s="14"/>
      <c r="C59" s="14"/>
      <c r="D59" s="144" t="str">
        <f>IF(E59="","",VLOOKUP(F59,'7 - Barème 2017'!$A$17:$G$231,7))</f>
        <v/>
      </c>
      <c r="E59" s="36" t="str">
        <f>IF(C$63&gt;1,1,"")</f>
        <v/>
      </c>
      <c r="F59" s="39"/>
      <c r="G59" s="87" t="str">
        <f>IF(E59="","",VLOOKUP(F59,'7 - Barème 2017'!$A$17:$H$249,8))</f>
        <v/>
      </c>
      <c r="H59" s="92" t="str">
        <f>IF(I57="","",1)</f>
        <v/>
      </c>
      <c r="I59" s="14"/>
      <c r="J59" s="14"/>
      <c r="K59" s="144" t="str">
        <f>IF(L59="","",VLOOKUP(M59,'7 - Barème 2017'!$A$17:$G$231,7))</f>
        <v/>
      </c>
      <c r="L59" s="36" t="str">
        <f>IF(J$63&gt;1,1,"")</f>
        <v/>
      </c>
      <c r="M59" s="39"/>
      <c r="N59" s="87" t="str">
        <f>IF(L59="","",VLOOKUP(M59,'7 - Barème 2017'!$A$17:$H$249,8))</f>
        <v/>
      </c>
      <c r="O59" s="92" t="str">
        <f>IF(P57="","",1)</f>
        <v/>
      </c>
      <c r="P59" s="14"/>
      <c r="Q59" s="14"/>
      <c r="R59" s="144" t="str">
        <f>IF(S59="","",VLOOKUP(T59,'7 - Barème 2017'!$A$17:$G$231,7))</f>
        <v/>
      </c>
      <c r="S59" s="36" t="str">
        <f>IF(Q$63&gt;1,1,"")</f>
        <v/>
      </c>
      <c r="T59" s="39"/>
      <c r="U59" s="87" t="str">
        <f>IF(S59="","",VLOOKUP(T59,'7 - Barème 2017'!$A$17:$H$249,8))</f>
        <v/>
      </c>
      <c r="V59" s="92" t="str">
        <f>IF(W57="","",1)</f>
        <v/>
      </c>
      <c r="W59" s="14"/>
      <c r="X59" s="14"/>
      <c r="Y59" s="144" t="str">
        <f>IF(Z59="","",VLOOKUP(AA59,'7 - Barème 2017'!$A$17:$G$231,7))</f>
        <v/>
      </c>
      <c r="Z59" s="36" t="str">
        <f>IF(X$63&gt;1,1,"")</f>
        <v/>
      </c>
      <c r="AA59" s="39"/>
      <c r="AB59" s="87" t="str">
        <f>IF(Z59="","",VLOOKUP(AA59,'7 - Barème 2017'!$A$17:$H$249,8))</f>
        <v/>
      </c>
      <c r="AC59" s="92" t="str">
        <f>IF(AD57="","",1)</f>
        <v/>
      </c>
      <c r="AD59" s="14"/>
      <c r="AE59" s="14"/>
      <c r="AF59" s="144" t="str">
        <f>IF(AG59="","",VLOOKUP(AH59,'7 - Barème 2017'!$A$17:$G$231,7))</f>
        <v/>
      </c>
      <c r="AG59" s="36" t="str">
        <f>IF(AE$63&gt;1,1,"")</f>
        <v/>
      </c>
      <c r="AH59" s="39"/>
      <c r="AI59" s="87" t="str">
        <f>IF(AG59="","",VLOOKUP(AH59,'7 - Barème 2017'!$A$17:$H$249,8))</f>
        <v/>
      </c>
      <c r="AJ59" s="92" t="str">
        <f>IF(AK57="","",1)</f>
        <v/>
      </c>
      <c r="AK59" s="14"/>
      <c r="AL59" s="14"/>
      <c r="AM59" s="144" t="str">
        <f>IF(AN59="","",VLOOKUP(AO59,'7 - Barème 2017'!$A$17:$G$231,7))</f>
        <v/>
      </c>
      <c r="AN59" s="36" t="str">
        <f>IF(AL$63&gt;1,1,"")</f>
        <v/>
      </c>
      <c r="AO59" s="39"/>
      <c r="AP59" s="87" t="str">
        <f>IF(AN59="","",VLOOKUP(AO59,'7 - Barème 2017'!$A$17:$H$249,8))</f>
        <v/>
      </c>
      <c r="AQ59" s="92" t="str">
        <f>IF(AR57="","",1)</f>
        <v/>
      </c>
      <c r="AR59" s="14"/>
      <c r="AS59" s="14"/>
      <c r="AT59" s="144" t="str">
        <f>IF(AU59="","",VLOOKUP(AV59,'7 - Barème 2017'!$A$17:$G$231,7))</f>
        <v/>
      </c>
      <c r="AU59" s="36" t="str">
        <f>IF(AS$63&gt;1,1,"")</f>
        <v/>
      </c>
      <c r="AV59" s="39"/>
      <c r="AW59" s="87" t="str">
        <f>IF(AU59="","",VLOOKUP(AV59,'7 - Barème 2017'!$A$17:$H$249,8))</f>
        <v/>
      </c>
      <c r="AX59" s="92" t="str">
        <f>IF(AY57="","",1)</f>
        <v/>
      </c>
      <c r="AY59" s="14"/>
      <c r="AZ59" s="14"/>
      <c r="BA59" s="144" t="str">
        <f>IF(BB59="","",VLOOKUP(BC59,'7 - Barème 2017'!$A$17:$G$231,7))</f>
        <v/>
      </c>
      <c r="BB59" s="36" t="str">
        <f>IF(AZ$63&gt;1,1,"")</f>
        <v/>
      </c>
      <c r="BC59" s="39"/>
      <c r="BD59" s="87" t="str">
        <f>IF(BB59="","",VLOOKUP(BC59,'7 - Barème 2017'!$A$17:$H$249,8))</f>
        <v/>
      </c>
      <c r="BE59" s="92" t="str">
        <f>IF(BF57="","",1)</f>
        <v/>
      </c>
      <c r="BF59" s="14"/>
      <c r="BG59" s="14"/>
      <c r="BH59" s="144" t="str">
        <f>IF(BI59="","",VLOOKUP(BJ59,'7 - Barème 2017'!$A$17:$G$231,7))</f>
        <v/>
      </c>
      <c r="BI59" s="36" t="str">
        <f>IF(BG$63&gt;1,1,"")</f>
        <v/>
      </c>
      <c r="BJ59" s="39"/>
      <c r="BK59" s="87" t="str">
        <f>IF(BI59="","",VLOOKUP(BJ59,'7 - Barème 2017'!$A$17:$H$249,8))</f>
        <v/>
      </c>
      <c r="BL59" s="92" t="str">
        <f>IF(BM57="","",1)</f>
        <v/>
      </c>
      <c r="BM59" s="14"/>
      <c r="BN59" s="14"/>
      <c r="BO59" s="144" t="str">
        <f>IF(BP59="","",VLOOKUP(BQ59,'7 - Barème 2017'!$A$17:$G$231,7))</f>
        <v/>
      </c>
      <c r="BP59" s="36" t="str">
        <f>IF(BN$63&gt;1,1,"")</f>
        <v/>
      </c>
      <c r="BQ59" s="39"/>
      <c r="BR59" s="87" t="str">
        <f>IF(BP59="","",VLOOKUP(BQ59,'7 - Barème 2017'!$A$17:$H$249,8))</f>
        <v/>
      </c>
      <c r="BS59" s="92" t="str">
        <f>IF(BT57="","",1)</f>
        <v/>
      </c>
      <c r="BT59" s="14"/>
      <c r="BU59" s="14"/>
      <c r="BV59" s="144" t="str">
        <f>IF(BW59="","",VLOOKUP(BX59,'7 - Barème 2017'!$A$17:$G$231,7))</f>
        <v/>
      </c>
      <c r="BW59" s="36" t="str">
        <f>IF(BU$63&gt;1,1,"")</f>
        <v/>
      </c>
      <c r="BX59" s="39"/>
      <c r="BY59" s="87" t="str">
        <f>IF(BW59="","",VLOOKUP(BX59,'7 - Barème 2017'!$A$17:$H$249,8))</f>
        <v/>
      </c>
      <c r="BZ59" s="92" t="str">
        <f>IF(CA57="","",1)</f>
        <v/>
      </c>
      <c r="CA59" s="14"/>
      <c r="CB59" s="14"/>
      <c r="CC59" s="144" t="str">
        <f>IF(CD59="","",VLOOKUP(CE59,'7 - Barème 2017'!$A$17:$G$231,7))</f>
        <v/>
      </c>
      <c r="CD59" s="36" t="str">
        <f>IF(CB$63&gt;1,1,"")</f>
        <v/>
      </c>
      <c r="CE59" s="39"/>
      <c r="CF59" s="87" t="str">
        <f>IF(CD59="","",VLOOKUP(CE59,'7 - Barème 2017'!$A$17:$H$249,8))</f>
        <v/>
      </c>
      <c r="CH59" s="177" t="s">
        <v>155</v>
      </c>
    </row>
    <row r="60" spans="1:86" x14ac:dyDescent="0.15">
      <c r="A60" s="49" t="s">
        <v>673</v>
      </c>
      <c r="B60" s="40"/>
      <c r="C60" s="38"/>
      <c r="D60" s="144" t="str">
        <f>IF(E60="","",VLOOKUP(F60,'7 - Barème 2017'!$A$17:$G$231,7))</f>
        <v/>
      </c>
      <c r="E60" s="36" t="str">
        <f>IF(C$63&gt;2,2,"")</f>
        <v/>
      </c>
      <c r="F60" s="39"/>
      <c r="G60" s="87" t="str">
        <f>IF(E60="","",VLOOKUP(F60,'7 - Barème 2017'!$A$17:$H$249,8))</f>
        <v/>
      </c>
      <c r="H60" s="49" t="s">
        <v>673</v>
      </c>
      <c r="I60" s="40"/>
      <c r="J60" s="38"/>
      <c r="K60" s="144" t="str">
        <f>IF(L60="","",VLOOKUP(M60,'7 - Barème 2017'!$A$17:$G$231,7))</f>
        <v/>
      </c>
      <c r="L60" s="36" t="str">
        <f>IF(J$63&gt;2,2,"")</f>
        <v/>
      </c>
      <c r="M60" s="39"/>
      <c r="N60" s="87" t="str">
        <f>IF(L60="","",VLOOKUP(M60,'7 - Barème 2017'!$A$17:$H$249,8))</f>
        <v/>
      </c>
      <c r="O60" s="49" t="s">
        <v>673</v>
      </c>
      <c r="P60" s="40"/>
      <c r="Q60" s="38"/>
      <c r="R60" s="144" t="str">
        <f>IF(S60="","",VLOOKUP(T60,'7 - Barème 2017'!$A$17:$G$231,7))</f>
        <v/>
      </c>
      <c r="S60" s="36" t="str">
        <f>IF(Q$63&gt;2,2,"")</f>
        <v/>
      </c>
      <c r="T60" s="39"/>
      <c r="U60" s="87" t="str">
        <f>IF(S60="","",VLOOKUP(T60,'7 - Barème 2017'!$A$17:$H$249,8))</f>
        <v/>
      </c>
      <c r="V60" s="49" t="s">
        <v>673</v>
      </c>
      <c r="W60" s="40"/>
      <c r="X60" s="38"/>
      <c r="Y60" s="144" t="str">
        <f>IF(Z60="","",VLOOKUP(AA60,'7 - Barème 2017'!$A$17:$G$231,7))</f>
        <v/>
      </c>
      <c r="Z60" s="36" t="str">
        <f>IF(X$63&gt;2,2,"")</f>
        <v/>
      </c>
      <c r="AA60" s="39"/>
      <c r="AB60" s="87" t="str">
        <f>IF(Z60="","",VLOOKUP(AA60,'7 - Barème 2017'!$A$17:$H$249,8))</f>
        <v/>
      </c>
      <c r="AC60" s="49" t="s">
        <v>673</v>
      </c>
      <c r="AD60" s="40"/>
      <c r="AE60" s="38"/>
      <c r="AF60" s="144" t="str">
        <f>IF(AG60="","",VLOOKUP(AH60,'7 - Barème 2017'!$A$17:$G$231,7))</f>
        <v/>
      </c>
      <c r="AG60" s="36" t="str">
        <f>IF(AE$63&gt;2,2,"")</f>
        <v/>
      </c>
      <c r="AH60" s="39"/>
      <c r="AI60" s="87" t="str">
        <f>IF(AG60="","",VLOOKUP(AH60,'7 - Barème 2017'!$A$17:$H$249,8))</f>
        <v/>
      </c>
      <c r="AJ60" s="49" t="s">
        <v>673</v>
      </c>
      <c r="AK60" s="40"/>
      <c r="AL60" s="38"/>
      <c r="AM60" s="144" t="str">
        <f>IF(AN60="","",VLOOKUP(AO60,'7 - Barème 2017'!$A$17:$G$231,7))</f>
        <v/>
      </c>
      <c r="AN60" s="36" t="str">
        <f>IF(AL$63&gt;2,2,"")</f>
        <v/>
      </c>
      <c r="AO60" s="39"/>
      <c r="AP60" s="87" t="str">
        <f>IF(AN60="","",VLOOKUP(AO60,'7 - Barème 2017'!$A$17:$H$249,8))</f>
        <v/>
      </c>
      <c r="AQ60" s="49" t="s">
        <v>673</v>
      </c>
      <c r="AR60" s="40"/>
      <c r="AS60" s="38"/>
      <c r="AT60" s="144" t="str">
        <f>IF(AU60="","",VLOOKUP(AV60,'7 - Barème 2017'!$A$17:$G$231,7))</f>
        <v/>
      </c>
      <c r="AU60" s="36" t="str">
        <f>IF(AS$63&gt;2,2,"")</f>
        <v/>
      </c>
      <c r="AV60" s="39"/>
      <c r="AW60" s="87" t="str">
        <f>IF(AU60="","",VLOOKUP(AV60,'7 - Barème 2017'!$A$17:$H$249,8))</f>
        <v/>
      </c>
      <c r="AX60" s="49" t="s">
        <v>673</v>
      </c>
      <c r="AY60" s="40"/>
      <c r="AZ60" s="38"/>
      <c r="BA60" s="144" t="str">
        <f>IF(BB60="","",VLOOKUP(BC60,'7 - Barème 2017'!$A$17:$G$231,7))</f>
        <v/>
      </c>
      <c r="BB60" s="36" t="str">
        <f>IF(AZ$63&gt;2,2,"")</f>
        <v/>
      </c>
      <c r="BC60" s="39"/>
      <c r="BD60" s="87" t="str">
        <f>IF(BB60="","",VLOOKUP(BC60,'7 - Barème 2017'!$A$17:$H$249,8))</f>
        <v/>
      </c>
      <c r="BE60" s="49" t="s">
        <v>673</v>
      </c>
      <c r="BF60" s="40"/>
      <c r="BG60" s="38"/>
      <c r="BH60" s="144" t="str">
        <f>IF(BI60="","",VLOOKUP(BJ60,'7 - Barème 2017'!$A$17:$G$231,7))</f>
        <v/>
      </c>
      <c r="BI60" s="36" t="str">
        <f>IF(BG$63&gt;2,2,"")</f>
        <v/>
      </c>
      <c r="BJ60" s="39"/>
      <c r="BK60" s="87" t="str">
        <f>IF(BI60="","",VLOOKUP(BJ60,'7 - Barème 2017'!$A$17:$H$249,8))</f>
        <v/>
      </c>
      <c r="BL60" s="49" t="s">
        <v>673</v>
      </c>
      <c r="BM60" s="40"/>
      <c r="BN60" s="38"/>
      <c r="BO60" s="144" t="str">
        <f>IF(BP60="","",VLOOKUP(BQ60,'7 - Barème 2017'!$A$17:$G$231,7))</f>
        <v/>
      </c>
      <c r="BP60" s="36" t="str">
        <f>IF(BN$63&gt;2,2,"")</f>
        <v/>
      </c>
      <c r="BQ60" s="39"/>
      <c r="BR60" s="87" t="str">
        <f>IF(BP60="","",VLOOKUP(BQ60,'7 - Barème 2017'!$A$17:$H$249,8))</f>
        <v/>
      </c>
      <c r="BS60" s="49" t="s">
        <v>673</v>
      </c>
      <c r="BT60" s="40"/>
      <c r="BU60" s="38"/>
      <c r="BV60" s="144" t="str">
        <f>IF(BW60="","",VLOOKUP(BX60,'7 - Barème 2017'!$A$17:$G$231,7))</f>
        <v/>
      </c>
      <c r="BW60" s="36" t="str">
        <f>IF(BU$63&gt;2,2,"")</f>
        <v/>
      </c>
      <c r="BX60" s="39"/>
      <c r="BY60" s="87" t="str">
        <f>IF(BW60="","",VLOOKUP(BX60,'7 - Barème 2017'!$A$17:$H$249,8))</f>
        <v/>
      </c>
      <c r="BZ60" s="49" t="s">
        <v>673</v>
      </c>
      <c r="CA60" s="40"/>
      <c r="CB60" s="38"/>
      <c r="CC60" s="144" t="str">
        <f>IF(CD60="","",VLOOKUP(CE60,'7 - Barème 2017'!$A$17:$G$231,7))</f>
        <v/>
      </c>
      <c r="CD60" s="36" t="str">
        <f>IF(CB$63&gt;2,2,"")</f>
        <v/>
      </c>
      <c r="CE60" s="39"/>
      <c r="CF60" s="87" t="str">
        <f>IF(CD60="","",VLOOKUP(CE60,'7 - Barème 2017'!$A$17:$H$249,8))</f>
        <v/>
      </c>
      <c r="CH60" s="177" t="s">
        <v>457</v>
      </c>
    </row>
    <row r="61" spans="1:86" x14ac:dyDescent="0.15">
      <c r="A61" s="49" t="s">
        <v>674</v>
      </c>
      <c r="B61" s="40"/>
      <c r="C61" s="38"/>
      <c r="D61" s="144" t="str">
        <f>IF(E61="","",VLOOKUP(F61,'7 - Barème 2017'!$A$17:$G$231,7))</f>
        <v/>
      </c>
      <c r="E61" s="36" t="str">
        <f>IF(C$63&gt;3,3,"")</f>
        <v/>
      </c>
      <c r="F61" s="39"/>
      <c r="G61" s="87" t="str">
        <f>IF(E61="","",VLOOKUP(F61,'7 - Barème 2017'!$A$17:$H$249,8))</f>
        <v/>
      </c>
      <c r="H61" s="49" t="s">
        <v>674</v>
      </c>
      <c r="I61" s="40"/>
      <c r="J61" s="38"/>
      <c r="K61" s="144" t="str">
        <f>IF(L61="","",VLOOKUP(M61,'7 - Barème 2017'!$A$17:$G$231,7))</f>
        <v/>
      </c>
      <c r="L61" s="36" t="str">
        <f>IF(J$63&gt;3,3,"")</f>
        <v/>
      </c>
      <c r="M61" s="39"/>
      <c r="N61" s="87" t="str">
        <f>IF(L61="","",VLOOKUP(M61,'7 - Barème 2017'!$A$17:$H$249,8))</f>
        <v/>
      </c>
      <c r="O61" s="49" t="s">
        <v>674</v>
      </c>
      <c r="P61" s="40"/>
      <c r="Q61" s="38"/>
      <c r="R61" s="144" t="str">
        <f>IF(S61="","",VLOOKUP(T61,'7 - Barème 2017'!$A$17:$G$231,7))</f>
        <v/>
      </c>
      <c r="S61" s="36" t="str">
        <f>IF(Q$63&gt;3,3,"")</f>
        <v/>
      </c>
      <c r="T61" s="39"/>
      <c r="U61" s="87" t="str">
        <f>IF(S61="","",VLOOKUP(T61,'7 - Barème 2017'!$A$17:$H$249,8))</f>
        <v/>
      </c>
      <c r="V61" s="49" t="s">
        <v>674</v>
      </c>
      <c r="W61" s="40"/>
      <c r="X61" s="38"/>
      <c r="Y61" s="144" t="str">
        <f>IF(Z61="","",VLOOKUP(AA61,'7 - Barème 2017'!$A$17:$G$231,7))</f>
        <v/>
      </c>
      <c r="Z61" s="36" t="str">
        <f>IF(X$63&gt;3,3,"")</f>
        <v/>
      </c>
      <c r="AA61" s="39"/>
      <c r="AB61" s="87" t="str">
        <f>IF(Z61="","",VLOOKUP(AA61,'7 - Barème 2017'!$A$17:$H$249,8))</f>
        <v/>
      </c>
      <c r="AC61" s="49" t="s">
        <v>674</v>
      </c>
      <c r="AD61" s="40"/>
      <c r="AE61" s="38"/>
      <c r="AF61" s="144" t="str">
        <f>IF(AG61="","",VLOOKUP(AH61,'7 - Barème 2017'!$A$17:$G$231,7))</f>
        <v/>
      </c>
      <c r="AG61" s="36" t="str">
        <f>IF(AE$63&gt;3,3,"")</f>
        <v/>
      </c>
      <c r="AH61" s="39"/>
      <c r="AI61" s="87" t="str">
        <f>IF(AG61="","",VLOOKUP(AH61,'7 - Barème 2017'!$A$17:$H$249,8))</f>
        <v/>
      </c>
      <c r="AJ61" s="49" t="s">
        <v>674</v>
      </c>
      <c r="AK61" s="40"/>
      <c r="AL61" s="38"/>
      <c r="AM61" s="144" t="str">
        <f>IF(AN61="","",VLOOKUP(AO61,'7 - Barème 2017'!$A$17:$G$231,7))</f>
        <v/>
      </c>
      <c r="AN61" s="36" t="str">
        <f>IF(AL$63&gt;3,3,"")</f>
        <v/>
      </c>
      <c r="AO61" s="39"/>
      <c r="AP61" s="87" t="str">
        <f>IF(AN61="","",VLOOKUP(AO61,'7 - Barème 2017'!$A$17:$H$249,8))</f>
        <v/>
      </c>
      <c r="AQ61" s="49" t="s">
        <v>674</v>
      </c>
      <c r="AR61" s="40"/>
      <c r="AS61" s="38"/>
      <c r="AT61" s="144" t="str">
        <f>IF(AU61="","",VLOOKUP(AV61,'7 - Barème 2017'!$A$17:$G$231,7))</f>
        <v/>
      </c>
      <c r="AU61" s="36" t="str">
        <f>IF(AS$63&gt;3,3,"")</f>
        <v/>
      </c>
      <c r="AV61" s="39"/>
      <c r="AW61" s="87" t="str">
        <f>IF(AU61="","",VLOOKUP(AV61,'7 - Barème 2017'!$A$17:$H$249,8))</f>
        <v/>
      </c>
      <c r="AX61" s="49" t="s">
        <v>674</v>
      </c>
      <c r="AY61" s="40"/>
      <c r="AZ61" s="38"/>
      <c r="BA61" s="144" t="str">
        <f>IF(BB61="","",VLOOKUP(BC61,'7 - Barème 2017'!$A$17:$G$231,7))</f>
        <v/>
      </c>
      <c r="BB61" s="36" t="str">
        <f>IF(AZ$63&gt;3,3,"")</f>
        <v/>
      </c>
      <c r="BC61" s="39"/>
      <c r="BD61" s="87" t="str">
        <f>IF(BB61="","",VLOOKUP(BC61,'7 - Barème 2017'!$A$17:$H$249,8))</f>
        <v/>
      </c>
      <c r="BE61" s="49" t="s">
        <v>674</v>
      </c>
      <c r="BF61" s="40"/>
      <c r="BG61" s="38"/>
      <c r="BH61" s="144" t="str">
        <f>IF(BI61="","",VLOOKUP(BJ61,'7 - Barème 2017'!$A$17:$G$231,7))</f>
        <v/>
      </c>
      <c r="BI61" s="36" t="str">
        <f>IF(BG$63&gt;3,3,"")</f>
        <v/>
      </c>
      <c r="BJ61" s="39"/>
      <c r="BK61" s="87" t="str">
        <f>IF(BI61="","",VLOOKUP(BJ61,'7 - Barème 2017'!$A$17:$H$249,8))</f>
        <v/>
      </c>
      <c r="BL61" s="49" t="s">
        <v>674</v>
      </c>
      <c r="BM61" s="40"/>
      <c r="BN61" s="38"/>
      <c r="BO61" s="144" t="str">
        <f>IF(BP61="","",VLOOKUP(BQ61,'7 - Barème 2017'!$A$17:$G$231,7))</f>
        <v/>
      </c>
      <c r="BP61" s="36" t="str">
        <f>IF(BN$63&gt;3,3,"")</f>
        <v/>
      </c>
      <c r="BQ61" s="39"/>
      <c r="BR61" s="87" t="str">
        <f>IF(BP61="","",VLOOKUP(BQ61,'7 - Barème 2017'!$A$17:$H$249,8))</f>
        <v/>
      </c>
      <c r="BS61" s="49" t="s">
        <v>674</v>
      </c>
      <c r="BT61" s="40"/>
      <c r="BU61" s="38"/>
      <c r="BV61" s="144" t="str">
        <f>IF(BW61="","",VLOOKUP(BX61,'7 - Barème 2017'!$A$17:$G$231,7))</f>
        <v/>
      </c>
      <c r="BW61" s="36" t="str">
        <f>IF(BU$63&gt;3,3,"")</f>
        <v/>
      </c>
      <c r="BX61" s="39"/>
      <c r="BY61" s="87" t="str">
        <f>IF(BW61="","",VLOOKUP(BX61,'7 - Barème 2017'!$A$17:$H$249,8))</f>
        <v/>
      </c>
      <c r="BZ61" s="49" t="s">
        <v>674</v>
      </c>
      <c r="CA61" s="40"/>
      <c r="CB61" s="38"/>
      <c r="CC61" s="144" t="str">
        <f>IF(CD61="","",VLOOKUP(CE61,'7 - Barème 2017'!$A$17:$G$231,7))</f>
        <v/>
      </c>
      <c r="CD61" s="36" t="str">
        <f>IF(CB$63&gt;3,3,"")</f>
        <v/>
      </c>
      <c r="CE61" s="39"/>
      <c r="CF61" s="87" t="str">
        <f>IF(CD61="","",VLOOKUP(CE61,'7 - Barème 2017'!$A$17:$H$249,8))</f>
        <v/>
      </c>
      <c r="CH61" s="177" t="s">
        <v>458</v>
      </c>
    </row>
    <row r="62" spans="1:86" x14ac:dyDescent="0.15">
      <c r="A62" s="49"/>
      <c r="B62" s="38"/>
      <c r="C62" s="38"/>
      <c r="D62" s="144" t="str">
        <f>IF(E62="","",VLOOKUP(F62,'7 - Barème 2017'!$A$17:$G$231,7))</f>
        <v/>
      </c>
      <c r="E62" s="36" t="str">
        <f>IF(C$63&gt;4,4,"")</f>
        <v/>
      </c>
      <c r="F62" s="37"/>
      <c r="G62" s="87" t="str">
        <f>IF(E62="","",VLOOKUP(F62,'7 - Barème 2017'!$A$17:$H$249,8))</f>
        <v/>
      </c>
      <c r="H62" s="49"/>
      <c r="I62" s="38"/>
      <c r="J62" s="38"/>
      <c r="K62" s="144" t="str">
        <f>IF(L62="","",VLOOKUP(M62,'7 - Barème 2017'!$A$17:$G$231,7))</f>
        <v/>
      </c>
      <c r="L62" s="36" t="str">
        <f>IF(J$63&gt;4,4,"")</f>
        <v/>
      </c>
      <c r="M62" s="37"/>
      <c r="N62" s="87" t="str">
        <f>IF(L62="","",VLOOKUP(M62,'7 - Barème 2017'!$A$17:$H$249,8))</f>
        <v/>
      </c>
      <c r="O62" s="49"/>
      <c r="P62" s="38"/>
      <c r="Q62" s="38"/>
      <c r="R62" s="144" t="str">
        <f>IF(S62="","",VLOOKUP(T62,'7 - Barème 2017'!$A$17:$G$231,7))</f>
        <v/>
      </c>
      <c r="S62" s="36" t="str">
        <f>IF(Q$63&gt;4,4,"")</f>
        <v/>
      </c>
      <c r="T62" s="37"/>
      <c r="U62" s="87" t="str">
        <f>IF(S62="","",VLOOKUP(T62,'7 - Barème 2017'!$A$17:$H$249,8))</f>
        <v/>
      </c>
      <c r="V62" s="49"/>
      <c r="W62" s="38"/>
      <c r="X62" s="38"/>
      <c r="Y62" s="144" t="str">
        <f>IF(Z62="","",VLOOKUP(AA62,'7 - Barème 2017'!$A$17:$G$231,7))</f>
        <v/>
      </c>
      <c r="Z62" s="36" t="str">
        <f>IF(X$63&gt;4,4,"")</f>
        <v/>
      </c>
      <c r="AA62" s="37"/>
      <c r="AB62" s="87" t="str">
        <f>IF(Z62="","",VLOOKUP(AA62,'7 - Barème 2017'!$A$17:$H$249,8))</f>
        <v/>
      </c>
      <c r="AC62" s="49"/>
      <c r="AD62" s="38"/>
      <c r="AE62" s="38"/>
      <c r="AF62" s="144" t="str">
        <f>IF(AG62="","",VLOOKUP(AH62,'7 - Barème 2017'!$A$17:$G$231,7))</f>
        <v/>
      </c>
      <c r="AG62" s="36" t="str">
        <f>IF(AE$63&gt;4,4,"")</f>
        <v/>
      </c>
      <c r="AH62" s="37"/>
      <c r="AI62" s="87" t="str">
        <f>IF(AG62="","",VLOOKUP(AH62,'7 - Barème 2017'!$A$17:$H$249,8))</f>
        <v/>
      </c>
      <c r="AJ62" s="49"/>
      <c r="AK62" s="38"/>
      <c r="AL62" s="38"/>
      <c r="AM62" s="144" t="str">
        <f>IF(AN62="","",VLOOKUP(AO62,'7 - Barème 2017'!$A$17:$G$231,7))</f>
        <v/>
      </c>
      <c r="AN62" s="36" t="str">
        <f>IF(AL$63&gt;4,4,"")</f>
        <v/>
      </c>
      <c r="AO62" s="37"/>
      <c r="AP62" s="87" t="str">
        <f>IF(AN62="","",VLOOKUP(AO62,'7 - Barème 2017'!$A$17:$H$249,8))</f>
        <v/>
      </c>
      <c r="AQ62" s="49"/>
      <c r="AR62" s="38"/>
      <c r="AS62" s="38"/>
      <c r="AT62" s="144" t="str">
        <f>IF(AU62="","",VLOOKUP(AV62,'7 - Barème 2017'!$A$17:$G$231,7))</f>
        <v/>
      </c>
      <c r="AU62" s="36" t="str">
        <f>IF(AS$63&gt;4,4,"")</f>
        <v/>
      </c>
      <c r="AV62" s="37"/>
      <c r="AW62" s="87" t="str">
        <f>IF(AU62="","",VLOOKUP(AV62,'7 - Barème 2017'!$A$17:$H$249,8))</f>
        <v/>
      </c>
      <c r="AX62" s="49"/>
      <c r="AY62" s="38"/>
      <c r="AZ62" s="38"/>
      <c r="BA62" s="144" t="str">
        <f>IF(BB62="","",VLOOKUP(BC62,'7 - Barème 2017'!$A$17:$G$231,7))</f>
        <v/>
      </c>
      <c r="BB62" s="36" t="str">
        <f>IF(AZ$63&gt;4,4,"")</f>
        <v/>
      </c>
      <c r="BC62" s="37"/>
      <c r="BD62" s="87" t="str">
        <f>IF(BB62="","",VLOOKUP(BC62,'7 - Barème 2017'!$A$17:$H$249,8))</f>
        <v/>
      </c>
      <c r="BE62" s="49"/>
      <c r="BF62" s="38"/>
      <c r="BG62" s="38"/>
      <c r="BH62" s="144" t="str">
        <f>IF(BI62="","",VLOOKUP(BJ62,'7 - Barème 2017'!$A$17:$G$231,7))</f>
        <v/>
      </c>
      <c r="BI62" s="36" t="str">
        <f>IF(BG$63&gt;4,4,"")</f>
        <v/>
      </c>
      <c r="BJ62" s="37"/>
      <c r="BK62" s="87" t="str">
        <f>IF(BI62="","",VLOOKUP(BJ62,'7 - Barème 2017'!$A$17:$H$249,8))</f>
        <v/>
      </c>
      <c r="BL62" s="49"/>
      <c r="BM62" s="38"/>
      <c r="BN62" s="38"/>
      <c r="BO62" s="144" t="str">
        <f>IF(BP62="","",VLOOKUP(BQ62,'7 - Barème 2017'!$A$17:$G$231,7))</f>
        <v/>
      </c>
      <c r="BP62" s="36" t="str">
        <f>IF(BN$63&gt;4,4,"")</f>
        <v/>
      </c>
      <c r="BQ62" s="37"/>
      <c r="BR62" s="87" t="str">
        <f>IF(BP62="","",VLOOKUP(BQ62,'7 - Barème 2017'!$A$17:$H$249,8))</f>
        <v/>
      </c>
      <c r="BS62" s="49"/>
      <c r="BT62" s="38"/>
      <c r="BU62" s="38"/>
      <c r="BV62" s="144" t="str">
        <f>IF(BW62="","",VLOOKUP(BX62,'7 - Barème 2017'!$A$17:$G$231,7))</f>
        <v/>
      </c>
      <c r="BW62" s="36" t="str">
        <f>IF(BU$63&gt;4,4,"")</f>
        <v/>
      </c>
      <c r="BX62" s="37"/>
      <c r="BY62" s="87" t="str">
        <f>IF(BW62="","",VLOOKUP(BX62,'7 - Barème 2017'!$A$17:$H$249,8))</f>
        <v/>
      </c>
      <c r="BZ62" s="49"/>
      <c r="CA62" s="38"/>
      <c r="CB62" s="38"/>
      <c r="CC62" s="144" t="str">
        <f>IF(CD62="","",VLOOKUP(CE62,'7 - Barème 2017'!$A$17:$G$231,7))</f>
        <v/>
      </c>
      <c r="CD62" s="36" t="str">
        <f>IF(CB$63&gt;4,4,"")</f>
        <v/>
      </c>
      <c r="CE62" s="37"/>
      <c r="CF62" s="87" t="str">
        <f>IF(CD62="","",VLOOKUP(CE62,'7 - Barème 2017'!$A$17:$H$249,8))</f>
        <v/>
      </c>
      <c r="CH62" s="177" t="s">
        <v>763</v>
      </c>
    </row>
    <row r="63" spans="1:86" x14ac:dyDescent="0.15">
      <c r="A63" s="47"/>
      <c r="B63" s="25" t="s">
        <v>408</v>
      </c>
      <c r="C63" s="30">
        <f>IF(B57="",0,B61-B60+1)</f>
        <v>0</v>
      </c>
      <c r="D63" s="30"/>
      <c r="E63" s="36"/>
      <c r="F63" s="57"/>
      <c r="G63" s="48"/>
      <c r="H63" s="47"/>
      <c r="I63" s="25" t="s">
        <v>408</v>
      </c>
      <c r="J63" s="30">
        <f>IF(I57="",0,I61-I60+1)</f>
        <v>0</v>
      </c>
      <c r="K63" s="30"/>
      <c r="L63" s="36"/>
      <c r="M63" s="57"/>
      <c r="N63" s="48"/>
      <c r="O63" s="47"/>
      <c r="P63" s="25" t="s">
        <v>408</v>
      </c>
      <c r="Q63" s="30">
        <f>IF(P57="",0,P61-P60+1)</f>
        <v>0</v>
      </c>
      <c r="R63" s="30"/>
      <c r="S63" s="36"/>
      <c r="T63" s="57"/>
      <c r="U63" s="48"/>
      <c r="V63" s="47"/>
      <c r="W63" s="25" t="s">
        <v>408</v>
      </c>
      <c r="X63" s="30">
        <f>IF(W57="",0,W61-W60+1)</f>
        <v>0</v>
      </c>
      <c r="Y63" s="30"/>
      <c r="Z63" s="36"/>
      <c r="AA63" s="57"/>
      <c r="AB63" s="48"/>
      <c r="AC63" s="47"/>
      <c r="AD63" s="25" t="s">
        <v>408</v>
      </c>
      <c r="AE63" s="30">
        <f>IF(AD57="",0,AD61-AD60+1)</f>
        <v>0</v>
      </c>
      <c r="AF63" s="30"/>
      <c r="AG63" s="36"/>
      <c r="AH63" s="57"/>
      <c r="AI63" s="48"/>
      <c r="AJ63" s="47"/>
      <c r="AK63" s="25" t="s">
        <v>408</v>
      </c>
      <c r="AL63" s="30">
        <f>IF(AK57="",0,AK61-AK60+1)</f>
        <v>0</v>
      </c>
      <c r="AM63" s="30"/>
      <c r="AN63" s="36"/>
      <c r="AO63" s="57"/>
      <c r="AP63" s="48"/>
      <c r="AQ63" s="47"/>
      <c r="AR63" s="25" t="s">
        <v>408</v>
      </c>
      <c r="AS63" s="30">
        <f>IF(AR57="",0,AR61-AR60+1)</f>
        <v>0</v>
      </c>
      <c r="AT63" s="30"/>
      <c r="AU63" s="36"/>
      <c r="AV63" s="57"/>
      <c r="AW63" s="48"/>
      <c r="AX63" s="47"/>
      <c r="AY63" s="25" t="s">
        <v>408</v>
      </c>
      <c r="AZ63" s="30">
        <f>IF(AY57="",0,AY61-AY60+1)</f>
        <v>0</v>
      </c>
      <c r="BA63" s="30"/>
      <c r="BB63" s="36"/>
      <c r="BC63" s="57"/>
      <c r="BD63" s="48"/>
      <c r="BE63" s="47"/>
      <c r="BF63" s="25" t="s">
        <v>408</v>
      </c>
      <c r="BG63" s="30">
        <f>IF(BF57="",0,BF61-BF60+1)</f>
        <v>0</v>
      </c>
      <c r="BH63" s="30"/>
      <c r="BI63" s="36"/>
      <c r="BJ63" s="57"/>
      <c r="BK63" s="48"/>
      <c r="BL63" s="47"/>
      <c r="BM63" s="25" t="s">
        <v>408</v>
      </c>
      <c r="BN63" s="30">
        <f>IF(BM57="",0,BM61-BM60+1)</f>
        <v>0</v>
      </c>
      <c r="BO63" s="30"/>
      <c r="BP63" s="36"/>
      <c r="BQ63" s="57"/>
      <c r="BR63" s="48"/>
      <c r="BS63" s="47"/>
      <c r="BT63" s="25" t="s">
        <v>408</v>
      </c>
      <c r="BU63" s="30">
        <f>IF(BT57="",0,BT61-BT60+1)</f>
        <v>0</v>
      </c>
      <c r="BV63" s="30"/>
      <c r="BW63" s="36"/>
      <c r="BX63" s="57"/>
      <c r="BY63" s="48"/>
      <c r="BZ63" s="47"/>
      <c r="CA63" s="25" t="s">
        <v>408</v>
      </c>
      <c r="CB63" s="30">
        <f>IF(CA57="",0,CA61-CA60+1)</f>
        <v>0</v>
      </c>
      <c r="CC63" s="30"/>
      <c r="CD63" s="36"/>
      <c r="CE63" s="57"/>
      <c r="CF63" s="48"/>
      <c r="CH63" s="177" t="s">
        <v>156</v>
      </c>
    </row>
    <row r="64" spans="1:86" x14ac:dyDescent="0.15">
      <c r="A64" s="51"/>
      <c r="B64" s="52" t="s">
        <v>601</v>
      </c>
      <c r="C64" s="53"/>
      <c r="D64" s="54">
        <f>B57</f>
        <v>0</v>
      </c>
      <c r="E64" s="54"/>
      <c r="F64" s="142">
        <f>IF(B57="",0,IF(C63=1,'7 - Barème 2017'!$E$5/2,(IF(AND(C63&gt;1,B58="e"),SUM(G59:G62)+((VLOOKUP(C63-1,E59:G62,3))/2),SUM(G59:G62)+VLOOKUP(C63-1,E59:G62,3)))))</f>
        <v>0</v>
      </c>
      <c r="G64" s="56"/>
      <c r="H64" s="51"/>
      <c r="I64" s="52" t="s">
        <v>601</v>
      </c>
      <c r="J64" s="53"/>
      <c r="K64" s="54">
        <f>I57</f>
        <v>0</v>
      </c>
      <c r="L64" s="54"/>
      <c r="M64" s="142">
        <f>IF(I57="",0,IF(J63=1,'7 - Barème 2017'!$E$5/2,(IF(AND(J63&gt;1,I58="e"),SUM(N59:N62)+((VLOOKUP(J63-1,L59:N62,3))/2),SUM(N59:N62)+VLOOKUP(J63-1,L59:N62,3)))))</f>
        <v>0</v>
      </c>
      <c r="N64" s="56"/>
      <c r="O64" s="51"/>
      <c r="P64" s="52" t="s">
        <v>601</v>
      </c>
      <c r="Q64" s="53"/>
      <c r="R64" s="54">
        <f>P57</f>
        <v>0</v>
      </c>
      <c r="S64" s="54"/>
      <c r="T64" s="142">
        <f>IF(P57="",0,IF(Q63=1,'7 - Barème 2017'!$E$5/2,(IF(AND(Q63&gt;1,P58="e"),SUM(U59:U62)+((VLOOKUP(Q63-1,S59:U62,3))/2),SUM(U59:U62)+VLOOKUP(Q63-1,S59:U62,3)))))</f>
        <v>0</v>
      </c>
      <c r="U64" s="56"/>
      <c r="V64" s="51"/>
      <c r="W64" s="52" t="s">
        <v>601</v>
      </c>
      <c r="X64" s="53"/>
      <c r="Y64" s="54">
        <f>W57</f>
        <v>0</v>
      </c>
      <c r="Z64" s="54"/>
      <c r="AA64" s="142">
        <f>IF(W57="",0,IF(X63=1,'7 - Barème 2017'!$E$5/2,(IF(AND(X63&gt;1,W58="e"),SUM(AB59:AB62)+((VLOOKUP(X63-1,Z59:AB62,3))/2),SUM(AB59:AB62)+VLOOKUP(X63-1,Z59:AB62,3)))))</f>
        <v>0</v>
      </c>
      <c r="AB64" s="56"/>
      <c r="AC64" s="51"/>
      <c r="AD64" s="53"/>
      <c r="AE64" s="53"/>
      <c r="AF64" s="54">
        <f>AD57</f>
        <v>0</v>
      </c>
      <c r="AG64" s="54"/>
      <c r="AH64" s="142">
        <f>IF(AD57="",0,IF(AE63=1,'7 - Barème 2017'!$E$5/2,(IF(AND(AE63&gt;1,AD58="e"),SUM(AI59:AI62)+((VLOOKUP(AE63-1,AG59:AI62,3))/2),SUM(AI59:AI62)+VLOOKUP(AE63-1,AG59:AI62,3)))))</f>
        <v>0</v>
      </c>
      <c r="AI64" s="56"/>
      <c r="AJ64" s="51"/>
      <c r="AK64" s="52" t="s">
        <v>601</v>
      </c>
      <c r="AL64" s="53"/>
      <c r="AM64" s="54">
        <f>AK57</f>
        <v>0</v>
      </c>
      <c r="AN64" s="54"/>
      <c r="AO64" s="142">
        <f>IF(AK57="",0,IF(AL63=1,'7 - Barème 2017'!$E$5/2,(IF(AND(AL63&gt;1,AK58="e"),SUM(AP59:AP62)+((VLOOKUP(AL63-1,AN59:AP62,3))/2),SUM(AP59:AP62)+VLOOKUP(AL63-1,AN59:AP62,3)))))</f>
        <v>0</v>
      </c>
      <c r="AP64" s="56"/>
      <c r="AQ64" s="51"/>
      <c r="AR64" s="52" t="s">
        <v>601</v>
      </c>
      <c r="AS64" s="53"/>
      <c r="AT64" s="54">
        <f>AR57</f>
        <v>0</v>
      </c>
      <c r="AU64" s="54"/>
      <c r="AV64" s="142">
        <f>IF(AR57="",0,IF(AS63=1,'7 - Barème 2017'!$E$5/2,(IF(AND(AS63&gt;1,AR58="e"),SUM(AW59:AW62)+((VLOOKUP(AS63-1,AU59:AW62,3))/2),SUM(AW59:AW62)+VLOOKUP(AS63-1,AU59:AW62,3)))))</f>
        <v>0</v>
      </c>
      <c r="AW64" s="56"/>
      <c r="AX64" s="51"/>
      <c r="AY64" s="52" t="s">
        <v>601</v>
      </c>
      <c r="AZ64" s="53"/>
      <c r="BA64" s="54">
        <f>AY57</f>
        <v>0</v>
      </c>
      <c r="BB64" s="54"/>
      <c r="BC64" s="142">
        <f>IF(AY57="",0,IF(AZ63=1,'7 - Barème 2017'!$E$5/2,(IF(AND(AZ63&gt;1,AY58="e"),SUM(BD59:BD62)+((VLOOKUP(AZ63-1,BB59:BD62,3))/2),SUM(BD59:BD62)+VLOOKUP(AZ63-1,BB59:BD62,3)))))</f>
        <v>0</v>
      </c>
      <c r="BD64" s="56"/>
      <c r="BE64" s="51"/>
      <c r="BF64" s="52" t="s">
        <v>601</v>
      </c>
      <c r="BG64" s="53"/>
      <c r="BH64" s="54">
        <f>BF57</f>
        <v>0</v>
      </c>
      <c r="BI64" s="54"/>
      <c r="BJ64" s="142">
        <f>IF(BF57="",0,IF(BG63=1,'7 - Barème 2017'!$E$5/2,(IF(AND(BG63&gt;1,BF58="e"),SUM(BK59:BK62)+((VLOOKUP(BG63-1,BI59:BK62,3))/2),SUM(BK59:BK62)+VLOOKUP(BG63-1,BI59:BK62,3)))))</f>
        <v>0</v>
      </c>
      <c r="BK64" s="56"/>
      <c r="BL64" s="51"/>
      <c r="BM64" s="52" t="s">
        <v>601</v>
      </c>
      <c r="BN64" s="53"/>
      <c r="BO64" s="54">
        <f>BM57</f>
        <v>0</v>
      </c>
      <c r="BP64" s="54"/>
      <c r="BQ64" s="142">
        <f>IF(BM57="",0,IF(BN63=1,'7 - Barème 2017'!$E$5/2,(IF(AND(BN63&gt;1,BM58="e"),SUM(BR59:BR62)+((VLOOKUP(BN63-1,BP59:BR62,3))/2),SUM(BR59:BR62)+VLOOKUP(BN63-1,BP59:BR62,3)))))</f>
        <v>0</v>
      </c>
      <c r="BR64" s="56"/>
      <c r="BS64" s="51"/>
      <c r="BT64" s="52" t="s">
        <v>601</v>
      </c>
      <c r="BU64" s="53"/>
      <c r="BV64" s="54">
        <f>BT57</f>
        <v>0</v>
      </c>
      <c r="BW64" s="54"/>
      <c r="BX64" s="142">
        <f>IF(BT57="",0,IF(BU63=1,'7 - Barème 2017'!$E$5/2,(IF(AND(BU63&gt;1,BT58="e"),SUM(BY59:BY62)+((VLOOKUP(BU63-1,BW59:BY62,3))/2),SUM(BY59:BY62)+VLOOKUP(BU63-1,BW59:BY62,3)))))</f>
        <v>0</v>
      </c>
      <c r="BY64" s="56"/>
      <c r="BZ64" s="51"/>
      <c r="CA64" s="52" t="s">
        <v>601</v>
      </c>
      <c r="CB64" s="53"/>
      <c r="CC64" s="54">
        <f>CA57</f>
        <v>0</v>
      </c>
      <c r="CD64" s="54"/>
      <c r="CE64" s="142">
        <f>IF(CA57="",0,IF(CB63=1,'7 - Barème 2017'!$E$5/2,(IF(AND(CB63&gt;1,CA58="e"),SUM(CF59:CF62)+((VLOOKUP(CB63-1,CD59:CF62,3))/2),SUM(CF59:CF62)+VLOOKUP(CB63-1,CD59:CF62,3)))))</f>
        <v>0</v>
      </c>
      <c r="CF64" s="56"/>
      <c r="CH64" s="177" t="s">
        <v>595</v>
      </c>
    </row>
    <row r="65" spans="1:86" x14ac:dyDescent="0.15">
      <c r="A65" s="14"/>
      <c r="B65" s="14"/>
      <c r="C65" s="14"/>
      <c r="D65" s="30"/>
      <c r="E65" s="25"/>
      <c r="F65" s="14"/>
      <c r="G65" s="30"/>
      <c r="H65" s="14"/>
      <c r="I65" s="14"/>
      <c r="J65" s="14"/>
      <c r="K65" s="30"/>
      <c r="L65" s="25"/>
      <c r="M65" s="14"/>
      <c r="N65" s="30"/>
      <c r="O65" s="14"/>
      <c r="P65" s="14"/>
      <c r="Q65" s="14"/>
      <c r="R65" s="30"/>
      <c r="S65" s="25"/>
      <c r="T65" s="14"/>
      <c r="U65" s="30"/>
      <c r="V65" s="14"/>
      <c r="W65" s="14"/>
      <c r="X65" s="14"/>
      <c r="Y65" s="30"/>
      <c r="Z65" s="25"/>
      <c r="AA65" s="14"/>
      <c r="AB65" s="30"/>
      <c r="AC65" s="14"/>
      <c r="AE65" s="14"/>
      <c r="AF65" s="30"/>
      <c r="AG65" s="25"/>
      <c r="AH65" s="14"/>
      <c r="AI65" s="30"/>
      <c r="AJ65" s="14"/>
      <c r="AK65" s="14"/>
      <c r="AL65" s="14"/>
      <c r="AM65" s="30"/>
      <c r="AN65" s="25"/>
      <c r="AO65" s="14"/>
      <c r="AP65" s="30"/>
      <c r="AQ65" s="14"/>
      <c r="AS65" s="14"/>
      <c r="AT65" s="30"/>
      <c r="AU65" s="25"/>
      <c r="AV65" s="14"/>
      <c r="AW65" s="30"/>
      <c r="AX65" s="14"/>
      <c r="AY65" s="14"/>
      <c r="AZ65" s="14"/>
      <c r="BA65" s="30"/>
      <c r="BB65" s="25"/>
      <c r="BC65" s="14"/>
      <c r="BD65" s="30"/>
      <c r="BE65" s="14"/>
      <c r="BF65" s="14"/>
      <c r="BG65" s="14"/>
      <c r="BH65" s="30"/>
      <c r="BI65" s="25"/>
      <c r="BJ65" s="14"/>
      <c r="BK65" s="30"/>
      <c r="BL65" s="14"/>
      <c r="BN65" s="14"/>
      <c r="BO65" s="30"/>
      <c r="BP65" s="25"/>
      <c r="BQ65" s="14"/>
      <c r="BR65" s="30"/>
      <c r="BS65" s="14"/>
      <c r="BT65" s="14"/>
      <c r="BU65" s="14"/>
      <c r="BV65" s="30"/>
      <c r="BW65" s="25"/>
      <c r="BX65" s="14"/>
      <c r="BY65" s="30"/>
      <c r="BZ65" s="14"/>
      <c r="CA65" s="14"/>
      <c r="CB65" s="14"/>
      <c r="CC65" s="30"/>
      <c r="CD65" s="25"/>
      <c r="CE65" s="14"/>
      <c r="CF65" s="30"/>
      <c r="CH65" s="177" t="s">
        <v>764</v>
      </c>
    </row>
    <row r="66" spans="1:86" x14ac:dyDescent="0.15">
      <c r="A66" s="12"/>
      <c r="B66" s="14"/>
      <c r="C66" s="14"/>
      <c r="D66" s="30"/>
      <c r="E66" s="25"/>
      <c r="F66" s="14"/>
      <c r="G66" s="19"/>
      <c r="H66" s="12"/>
      <c r="I66" s="14"/>
      <c r="J66" s="14"/>
      <c r="K66" s="30"/>
      <c r="L66" s="25"/>
      <c r="M66" s="14"/>
      <c r="N66" s="19"/>
      <c r="O66" s="12"/>
      <c r="P66" s="14"/>
      <c r="Q66" s="14"/>
      <c r="R66" s="30"/>
      <c r="S66" s="25"/>
      <c r="T66" s="14"/>
      <c r="U66" s="19"/>
      <c r="V66" s="12"/>
      <c r="W66" s="14"/>
      <c r="X66" s="14"/>
      <c r="Y66" s="30"/>
      <c r="Z66" s="25"/>
      <c r="AA66" s="14"/>
      <c r="AB66" s="19"/>
      <c r="AC66" s="12"/>
      <c r="AE66" s="14"/>
      <c r="AF66" s="30"/>
      <c r="AG66" s="25"/>
      <c r="AH66" s="14"/>
      <c r="AI66" s="19"/>
      <c r="AJ66" s="12"/>
      <c r="AK66" s="14"/>
      <c r="AL66" s="14"/>
      <c r="AM66" s="30"/>
      <c r="AN66" s="25"/>
      <c r="AO66" s="14"/>
      <c r="AP66" s="19"/>
      <c r="AQ66" s="12"/>
      <c r="AS66" s="14"/>
      <c r="AT66" s="30"/>
      <c r="AU66" s="25"/>
      <c r="AV66" s="14"/>
      <c r="AW66" s="19"/>
      <c r="AX66" s="12"/>
      <c r="AY66" s="14"/>
      <c r="AZ66" s="14"/>
      <c r="BA66" s="30"/>
      <c r="BB66" s="25"/>
      <c r="BC66" s="14"/>
      <c r="BD66" s="19"/>
      <c r="BE66" s="12"/>
      <c r="BF66" s="14"/>
      <c r="BG66" s="14"/>
      <c r="BH66" s="30"/>
      <c r="BI66" s="25"/>
      <c r="BJ66" s="14"/>
      <c r="BK66" s="19"/>
      <c r="BL66" s="12"/>
      <c r="BN66" s="14"/>
      <c r="BO66" s="30"/>
      <c r="BP66" s="25"/>
      <c r="BQ66" s="14"/>
      <c r="BR66" s="19"/>
      <c r="BS66" s="12"/>
      <c r="BT66" s="14"/>
      <c r="BU66" s="14"/>
      <c r="BV66" s="30"/>
      <c r="BW66" s="25"/>
      <c r="BX66" s="14"/>
      <c r="BY66" s="19"/>
      <c r="BZ66" s="12"/>
      <c r="CA66" s="14"/>
      <c r="CB66" s="14"/>
      <c r="CC66" s="30"/>
      <c r="CD66" s="25"/>
      <c r="CE66" s="14"/>
      <c r="CF66" s="19"/>
      <c r="CH66" s="177" t="s">
        <v>444</v>
      </c>
    </row>
    <row r="67" spans="1:86" x14ac:dyDescent="0.15">
      <c r="A67" s="49" t="s">
        <v>345</v>
      </c>
      <c r="B67" s="50"/>
      <c r="C67" s="13"/>
      <c r="D67" s="42"/>
      <c r="E67" s="42"/>
      <c r="F67" s="43"/>
      <c r="G67" s="46"/>
      <c r="H67" s="49" t="s">
        <v>345</v>
      </c>
      <c r="I67" s="50"/>
      <c r="J67" s="13"/>
      <c r="K67" s="42"/>
      <c r="L67" s="42"/>
      <c r="M67" s="43"/>
      <c r="N67" s="46"/>
      <c r="O67" s="49" t="s">
        <v>345</v>
      </c>
      <c r="P67" s="50"/>
      <c r="Q67" s="13"/>
      <c r="R67" s="42"/>
      <c r="S67" s="42"/>
      <c r="T67" s="43"/>
      <c r="U67" s="46"/>
      <c r="V67" s="49" t="s">
        <v>345</v>
      </c>
      <c r="W67" s="50"/>
      <c r="X67" s="13"/>
      <c r="Y67" s="42"/>
      <c r="Z67" s="42"/>
      <c r="AA67" s="43"/>
      <c r="AB67" s="46"/>
      <c r="AC67" s="49" t="s">
        <v>345</v>
      </c>
      <c r="AD67" s="50"/>
      <c r="AE67" s="13"/>
      <c r="AF67" s="42"/>
      <c r="AG67" s="42"/>
      <c r="AH67" s="43"/>
      <c r="AI67" s="46"/>
      <c r="AJ67" s="49" t="s">
        <v>345</v>
      </c>
      <c r="AK67" s="50"/>
      <c r="AL67" s="13"/>
      <c r="AM67" s="42"/>
      <c r="AN67" s="42"/>
      <c r="AO67" s="43"/>
      <c r="AP67" s="46"/>
      <c r="AQ67" s="49" t="s">
        <v>345</v>
      </c>
      <c r="AR67" s="50"/>
      <c r="AS67" s="13"/>
      <c r="AT67" s="42"/>
      <c r="AU67" s="42"/>
      <c r="AV67" s="43"/>
      <c r="AW67" s="46"/>
      <c r="AX67" s="49" t="s">
        <v>345</v>
      </c>
      <c r="AY67" s="50"/>
      <c r="AZ67" s="13"/>
      <c r="BA67" s="42"/>
      <c r="BB67" s="42"/>
      <c r="BC67" s="43"/>
      <c r="BD67" s="46"/>
      <c r="BE67" s="49" t="s">
        <v>345</v>
      </c>
      <c r="BF67" s="50"/>
      <c r="BG67" s="13"/>
      <c r="BH67" s="42"/>
      <c r="BI67" s="42"/>
      <c r="BJ67" s="43"/>
      <c r="BK67" s="46"/>
      <c r="BL67" s="49" t="s">
        <v>345</v>
      </c>
      <c r="BM67" s="50"/>
      <c r="BN67" s="13"/>
      <c r="BO67" s="42"/>
      <c r="BP67" s="42"/>
      <c r="BQ67" s="43"/>
      <c r="BR67" s="46"/>
      <c r="BS67" s="49" t="s">
        <v>345</v>
      </c>
      <c r="BT67" s="50"/>
      <c r="BU67" s="13"/>
      <c r="BV67" s="42"/>
      <c r="BW67" s="42"/>
      <c r="BX67" s="43"/>
      <c r="BY67" s="46"/>
      <c r="BZ67" s="49" t="s">
        <v>345</v>
      </c>
      <c r="CA67" s="50"/>
      <c r="CB67" s="13"/>
      <c r="CC67" s="42"/>
      <c r="CD67" s="42"/>
      <c r="CE67" s="43"/>
      <c r="CF67" s="46"/>
      <c r="CH67" s="177" t="s">
        <v>767</v>
      </c>
    </row>
    <row r="68" spans="1:86" x14ac:dyDescent="0.15">
      <c r="A68" s="45" t="s">
        <v>654</v>
      </c>
      <c r="B68" s="143" t="str">
        <f>IF(B67="","",IF(AND(OR(D69="e",D69=""),OR(D70="",D70="e"),OR(D71="",D71="e"),OR(D72="",D72="e")),"E","Hors Zone Euro"))</f>
        <v/>
      </c>
      <c r="C68" s="14"/>
      <c r="D68" s="30">
        <f>IF(B67="",0,C73-1)</f>
        <v>0</v>
      </c>
      <c r="E68" s="36" t="s">
        <v>656</v>
      </c>
      <c r="F68" s="25"/>
      <c r="G68" s="46"/>
      <c r="H68" s="45" t="s">
        <v>654</v>
      </c>
      <c r="I68" s="143" t="str">
        <f>IF(I67="","",IF(AND(OR(K69="e",K69=""),OR(K70="",K70="e"),OR(K71="",K71="e"),OR(K72="",K72="e")),"E","Hors Zone Euro"))</f>
        <v/>
      </c>
      <c r="J68" s="14"/>
      <c r="K68" s="30">
        <f>IF(I67="",0,J73-1)</f>
        <v>0</v>
      </c>
      <c r="L68" s="36" t="s">
        <v>656</v>
      </c>
      <c r="M68" s="25"/>
      <c r="N68" s="46"/>
      <c r="O68" s="45" t="s">
        <v>654</v>
      </c>
      <c r="P68" s="143" t="str">
        <f>IF(P67="","",IF(AND(OR(R69="e",R69=""),OR(R70="",R70="e"),OR(R71="",R71="e"),OR(R72="",R72="e")),"E","Hors Zone Euro"))</f>
        <v/>
      </c>
      <c r="Q68" s="14"/>
      <c r="R68" s="30">
        <f>IF(P67="",0,Q73-1)</f>
        <v>0</v>
      </c>
      <c r="S68" s="36" t="s">
        <v>656</v>
      </c>
      <c r="T68" s="25"/>
      <c r="U68" s="46"/>
      <c r="V68" s="45" t="s">
        <v>654</v>
      </c>
      <c r="W68" s="143" t="str">
        <f>IF(W67="","",IF(AND(OR(Y69="e",Y69=""),OR(Y70="",Y70="e"),OR(Y71="",Y71="e"),OR(Y72="",Y72="e")),"E","Hors Zone Euro"))</f>
        <v/>
      </c>
      <c r="X68" s="14"/>
      <c r="Y68" s="30">
        <f>IF(W67="",0,X73-1)</f>
        <v>0</v>
      </c>
      <c r="Z68" s="36" t="s">
        <v>656</v>
      </c>
      <c r="AA68" s="25"/>
      <c r="AB68" s="46"/>
      <c r="AC68" s="45" t="s">
        <v>654</v>
      </c>
      <c r="AD68" s="143" t="str">
        <f>IF(AD67="","",IF(AND(OR(AF69="e",AF69=""),OR(AF70="",AF70="e"),OR(AF71="",AF71="e"),OR(AF72="",AF72="e")),"E","Hors Zone Euro"))</f>
        <v/>
      </c>
      <c r="AE68" s="14"/>
      <c r="AF68" s="30">
        <f>IF(AD67="",0,AE73-1)</f>
        <v>0</v>
      </c>
      <c r="AG68" s="36" t="s">
        <v>656</v>
      </c>
      <c r="AH68" s="25"/>
      <c r="AI68" s="46"/>
      <c r="AJ68" s="45" t="s">
        <v>654</v>
      </c>
      <c r="AK68" s="143" t="str">
        <f>IF(AK67="","",IF(AND(OR(AM69="e",AM69=""),OR(AM70="",AM70="e"),OR(AM71="",AM71="e"),OR(AM72="",AM72="e")),"E","Hors Zone Euro"))</f>
        <v/>
      </c>
      <c r="AL68" s="14"/>
      <c r="AM68" s="30">
        <f>IF(AK67="",0,AL73-1)</f>
        <v>0</v>
      </c>
      <c r="AN68" s="36" t="s">
        <v>656</v>
      </c>
      <c r="AO68" s="25"/>
      <c r="AP68" s="46"/>
      <c r="AQ68" s="45" t="s">
        <v>654</v>
      </c>
      <c r="AR68" s="143" t="str">
        <f>IF(AR67="","",IF(AND(OR(AT69="e",AT69=""),OR(AT70="",AT70="e"),OR(AT71="",AT71="e"),OR(AT72="",AT72="e")),"E","Hors Zone Euro"))</f>
        <v/>
      </c>
      <c r="AS68" s="14"/>
      <c r="AT68" s="30">
        <f>IF(AR67="",0,AS73-1)</f>
        <v>0</v>
      </c>
      <c r="AU68" s="36" t="s">
        <v>656</v>
      </c>
      <c r="AV68" s="25"/>
      <c r="AW68" s="46"/>
      <c r="AX68" s="45" t="s">
        <v>654</v>
      </c>
      <c r="AY68" s="143" t="str">
        <f>IF(AY67="","",IF(AND(OR(BA69="e",BA69=""),OR(BA70="",BA70="e"),OR(BA71="",BA71="e"),OR(BA72="",BA72="e")),"E","Hors Zone Euro"))</f>
        <v/>
      </c>
      <c r="AZ68" s="14"/>
      <c r="BA68" s="30">
        <f>IF(AY67="",0,AZ73-1)</f>
        <v>0</v>
      </c>
      <c r="BB68" s="36" t="s">
        <v>656</v>
      </c>
      <c r="BC68" s="25"/>
      <c r="BD68" s="46"/>
      <c r="BE68" s="45" t="s">
        <v>654</v>
      </c>
      <c r="BF68" s="143" t="str">
        <f>IF(BF67="","",IF(AND(OR(BH69="e",BH69=""),OR(BH70="",BH70="e"),OR(BH71="",BH71="e"),OR(BH72="",BH72="e")),"E","Hors Zone Euro"))</f>
        <v/>
      </c>
      <c r="BG68" s="14"/>
      <c r="BH68" s="30">
        <f>IF(BF67="",0,BG73-1)</f>
        <v>0</v>
      </c>
      <c r="BI68" s="36" t="s">
        <v>656</v>
      </c>
      <c r="BJ68" s="25"/>
      <c r="BK68" s="46"/>
      <c r="BL68" s="45" t="s">
        <v>654</v>
      </c>
      <c r="BM68" s="143" t="str">
        <f>IF(BM67="","",IF(AND(OR(BO69="e",BO69=""),OR(BO70="",BO70="e"),OR(BO71="",BO71="e"),OR(BO72="",BO72="e")),"E","Hors Zone Euro"))</f>
        <v/>
      </c>
      <c r="BN68" s="14"/>
      <c r="BO68" s="30">
        <f>IF(BM67="",0,BN73-1)</f>
        <v>0</v>
      </c>
      <c r="BP68" s="36" t="s">
        <v>656</v>
      </c>
      <c r="BQ68" s="25"/>
      <c r="BR68" s="46"/>
      <c r="BS68" s="45" t="s">
        <v>654</v>
      </c>
      <c r="BT68" s="143" t="str">
        <f>IF(BT67="","",IF(AND(OR(BV69="e",BV69=""),OR(BV70="",BV70="e"),OR(BV71="",BV71="e"),OR(BV72="",BV72="e")),"E","Hors Zone Euro"))</f>
        <v/>
      </c>
      <c r="BU68" s="14"/>
      <c r="BV68" s="30">
        <f>IF(BT67="",0,BU73-1)</f>
        <v>0</v>
      </c>
      <c r="BW68" s="36" t="s">
        <v>656</v>
      </c>
      <c r="BX68" s="25"/>
      <c r="BY68" s="46"/>
      <c r="BZ68" s="45" t="s">
        <v>654</v>
      </c>
      <c r="CA68" s="143" t="str">
        <f>IF(CA67="","",IF(AND(OR(CC69="e",CC69=""),OR(CC70="",CC70="e"),OR(CC71="",CC71="e"),OR(CC72="",CC72="e")),"E","Hors Zone Euro"))</f>
        <v/>
      </c>
      <c r="CB68" s="14"/>
      <c r="CC68" s="30">
        <f>IF(CA67="",0,CB73-1)</f>
        <v>0</v>
      </c>
      <c r="CD68" s="36" t="s">
        <v>656</v>
      </c>
      <c r="CE68" s="25"/>
      <c r="CF68" s="46"/>
      <c r="CH68" s="177" t="s">
        <v>765</v>
      </c>
    </row>
    <row r="69" spans="1:86" x14ac:dyDescent="0.15">
      <c r="A69" s="92" t="str">
        <f>IF(B67="","",1)</f>
        <v/>
      </c>
      <c r="B69" s="14"/>
      <c r="C69" s="14"/>
      <c r="D69" s="144" t="str">
        <f>IF(E69="","",VLOOKUP(F69,'7 - Barème 2017'!$A$17:$G$231,7))</f>
        <v/>
      </c>
      <c r="E69" s="36" t="str">
        <f>IF(C$73&gt;1,1,"")</f>
        <v/>
      </c>
      <c r="F69" s="39"/>
      <c r="G69" s="87" t="str">
        <f>IF(E69="","",VLOOKUP(F69,'7 - Barème 2017'!$A$17:$H$249,8))</f>
        <v/>
      </c>
      <c r="H69" s="92" t="str">
        <f>IF(I67="","",1)</f>
        <v/>
      </c>
      <c r="I69" s="14"/>
      <c r="J69" s="14"/>
      <c r="K69" s="144" t="str">
        <f>IF(L69="","",VLOOKUP(M69,'7 - Barème 2017'!$A$17:$G$231,7))</f>
        <v/>
      </c>
      <c r="L69" s="36" t="str">
        <f>IF(J$73&gt;1,1,"")</f>
        <v/>
      </c>
      <c r="M69" s="39"/>
      <c r="N69" s="87" t="str">
        <f>IF(L69="","",VLOOKUP(M69,'7 - Barème 2017'!$A$17:$H$249,8))</f>
        <v/>
      </c>
      <c r="O69" s="92" t="str">
        <f>IF(P67="","",1)</f>
        <v/>
      </c>
      <c r="P69" s="14"/>
      <c r="Q69" s="14"/>
      <c r="R69" s="144" t="str">
        <f>IF(S69="","",VLOOKUP(T69,'7 - Barème 2017'!$A$17:$G$231,7))</f>
        <v/>
      </c>
      <c r="S69" s="36" t="str">
        <f>IF(Q$73&gt;1,1,"")</f>
        <v/>
      </c>
      <c r="T69" s="39"/>
      <c r="U69" s="87" t="str">
        <f>IF(S69="","",VLOOKUP(T69,'7 - Barème 2017'!$A$17:$H$249,8))</f>
        <v/>
      </c>
      <c r="V69" s="92" t="str">
        <f>IF(W67="","",1)</f>
        <v/>
      </c>
      <c r="W69" s="14"/>
      <c r="X69" s="14"/>
      <c r="Y69" s="144" t="str">
        <f>IF(Z69="","",VLOOKUP(AA69,'7 - Barème 2017'!$A$17:$G$231,7))</f>
        <v/>
      </c>
      <c r="Z69" s="36" t="str">
        <f>IF(X$73&gt;1,1,"")</f>
        <v/>
      </c>
      <c r="AA69" s="39"/>
      <c r="AB69" s="87" t="str">
        <f>IF(Z69="","",VLOOKUP(AA69,'7 - Barème 2017'!$A$17:$H$249,8))</f>
        <v/>
      </c>
      <c r="AC69" s="92" t="str">
        <f>IF(AD67="","",1)</f>
        <v/>
      </c>
      <c r="AD69" s="14"/>
      <c r="AE69" s="14"/>
      <c r="AF69" s="144" t="str">
        <f>IF(AG69="","",VLOOKUP(AH69,'7 - Barème 2017'!$A$17:$G$231,7))</f>
        <v/>
      </c>
      <c r="AG69" s="36" t="str">
        <f>IF(AE$73&gt;1,1,"")</f>
        <v/>
      </c>
      <c r="AH69" s="39"/>
      <c r="AI69" s="87" t="str">
        <f>IF(AG69="","",VLOOKUP(AH69,'7 - Barème 2017'!$A$17:$H$249,8))</f>
        <v/>
      </c>
      <c r="AJ69" s="92" t="str">
        <f>IF(AK67="","",1)</f>
        <v/>
      </c>
      <c r="AK69" s="14"/>
      <c r="AL69" s="14"/>
      <c r="AM69" s="144" t="str">
        <f>IF(AN69="","",VLOOKUP(AO69,'7 - Barème 2017'!$A$17:$G$231,7))</f>
        <v/>
      </c>
      <c r="AN69" s="36" t="str">
        <f>IF(AL$73&gt;1,1,"")</f>
        <v/>
      </c>
      <c r="AO69" s="39"/>
      <c r="AP69" s="87" t="str">
        <f>IF(AN69="","",VLOOKUP(AO69,'7 - Barème 2017'!$A$17:$H$249,8))</f>
        <v/>
      </c>
      <c r="AQ69" s="92" t="str">
        <f>IF(AR67="","",1)</f>
        <v/>
      </c>
      <c r="AR69" s="14"/>
      <c r="AS69" s="14"/>
      <c r="AT69" s="144" t="str">
        <f>IF(AU69="","",VLOOKUP(AV69,'7 - Barème 2017'!$A$17:$G$231,7))</f>
        <v/>
      </c>
      <c r="AU69" s="36" t="str">
        <f>IF(AS$73&gt;1,1,"")</f>
        <v/>
      </c>
      <c r="AV69" s="39"/>
      <c r="AW69" s="87" t="str">
        <f>IF(AU69="","",VLOOKUP(AV69,'7 - Barème 2017'!$A$17:$H$249,8))</f>
        <v/>
      </c>
      <c r="AX69" s="92" t="str">
        <f>IF(AY67="","",1)</f>
        <v/>
      </c>
      <c r="AY69" s="14"/>
      <c r="AZ69" s="14"/>
      <c r="BA69" s="144" t="str">
        <f>IF(BB69="","",VLOOKUP(BC69,'7 - Barème 2017'!$A$17:$G$231,7))</f>
        <v/>
      </c>
      <c r="BB69" s="36" t="str">
        <f>IF(AZ$73&gt;1,1,"")</f>
        <v/>
      </c>
      <c r="BC69" s="39"/>
      <c r="BD69" s="87" t="str">
        <f>IF(BB69="","",VLOOKUP(BC69,'7 - Barème 2017'!$A$17:$H$249,8))</f>
        <v/>
      </c>
      <c r="BE69" s="92" t="str">
        <f>IF(BF67="","",1)</f>
        <v/>
      </c>
      <c r="BF69" s="14"/>
      <c r="BG69" s="14"/>
      <c r="BH69" s="144" t="str">
        <f>IF(BI69="","",VLOOKUP(BJ69,'7 - Barème 2017'!$A$17:$G$231,7))</f>
        <v/>
      </c>
      <c r="BI69" s="36" t="str">
        <f>IF(BG$73&gt;1,1,"")</f>
        <v/>
      </c>
      <c r="BJ69" s="39"/>
      <c r="BK69" s="87" t="str">
        <f>IF(BI69="","",VLOOKUP(BJ69,'7 - Barème 2017'!$A$17:$H$249,8))</f>
        <v/>
      </c>
      <c r="BL69" s="92" t="str">
        <f>IF(BM67="","",1)</f>
        <v/>
      </c>
      <c r="BM69" s="14"/>
      <c r="BN69" s="14"/>
      <c r="BO69" s="144" t="str">
        <f>IF(BP69="","",VLOOKUP(BQ69,'7 - Barème 2017'!$A$17:$G$231,7))</f>
        <v/>
      </c>
      <c r="BP69" s="36" t="str">
        <f>IF(BN$73&gt;1,1,"")</f>
        <v/>
      </c>
      <c r="BQ69" s="39"/>
      <c r="BR69" s="87" t="str">
        <f>IF(BP69="","",VLOOKUP(BQ69,'7 - Barème 2017'!$A$17:$H$249,8))</f>
        <v/>
      </c>
      <c r="BS69" s="92" t="str">
        <f>IF(BT67="","",1)</f>
        <v/>
      </c>
      <c r="BT69" s="14"/>
      <c r="BU69" s="14"/>
      <c r="BV69" s="144" t="str">
        <f>IF(BW69="","",VLOOKUP(BX69,'7 - Barème 2017'!$A$17:$G$231,7))</f>
        <v/>
      </c>
      <c r="BW69" s="36" t="str">
        <f>IF(BU$73&gt;1,1,"")</f>
        <v/>
      </c>
      <c r="BX69" s="39"/>
      <c r="BY69" s="87" t="str">
        <f>IF(BW69="","",VLOOKUP(BX69,'7 - Barème 2017'!$A$17:$H$249,8))</f>
        <v/>
      </c>
      <c r="BZ69" s="92" t="str">
        <f>IF(CA67="","",1)</f>
        <v/>
      </c>
      <c r="CA69" s="14"/>
      <c r="CB69" s="14"/>
      <c r="CC69" s="144" t="str">
        <f>IF(CD69="","",VLOOKUP(CE69,'7 - Barème 2017'!$A$17:$G$231,7))</f>
        <v/>
      </c>
      <c r="CD69" s="36" t="str">
        <f>IF(CB$73&gt;1,1,"")</f>
        <v/>
      </c>
      <c r="CE69" s="39"/>
      <c r="CF69" s="87" t="str">
        <f>IF(CD69="","",VLOOKUP(CE69,'7 - Barème 2017'!$A$17:$H$249,8))</f>
        <v/>
      </c>
      <c r="CH69" s="177" t="s">
        <v>465</v>
      </c>
    </row>
    <row r="70" spans="1:86" x14ac:dyDescent="0.15">
      <c r="A70" s="49" t="s">
        <v>673</v>
      </c>
      <c r="B70" s="40"/>
      <c r="C70" s="38"/>
      <c r="D70" s="144" t="str">
        <f>IF(E70="","",VLOOKUP(F70,'7 - Barème 2017'!$A$17:$G$231,7))</f>
        <v/>
      </c>
      <c r="E70" s="36" t="str">
        <f>IF(C$73&gt;2,2,"")</f>
        <v/>
      </c>
      <c r="F70" s="39"/>
      <c r="G70" s="87" t="str">
        <f>IF(E70="","",VLOOKUP(F70,'7 - Barème 2017'!$A$17:$H$249,8))</f>
        <v/>
      </c>
      <c r="H70" s="49" t="s">
        <v>673</v>
      </c>
      <c r="I70" s="40"/>
      <c r="J70" s="38"/>
      <c r="K70" s="144" t="str">
        <f>IF(L70="","",VLOOKUP(M70,'7 - Barème 2017'!$A$17:$G$231,7))</f>
        <v/>
      </c>
      <c r="L70" s="36" t="str">
        <f>IF(J$73&gt;2,2,"")</f>
        <v/>
      </c>
      <c r="M70" s="39"/>
      <c r="N70" s="87" t="str">
        <f>IF(L70="","",VLOOKUP(M70,'7 - Barème 2017'!$A$17:$H$249,8))</f>
        <v/>
      </c>
      <c r="O70" s="49" t="s">
        <v>673</v>
      </c>
      <c r="P70" s="40"/>
      <c r="Q70" s="38"/>
      <c r="R70" s="144" t="str">
        <f>IF(S70="","",VLOOKUP(T70,'7 - Barème 2017'!$A$17:$G$231,7))</f>
        <v/>
      </c>
      <c r="S70" s="36" t="str">
        <f>IF(Q$73&gt;2,2,"")</f>
        <v/>
      </c>
      <c r="T70" s="39"/>
      <c r="U70" s="87" t="str">
        <f>IF(S70="","",VLOOKUP(T70,'7 - Barème 2017'!$A$17:$H$249,8))</f>
        <v/>
      </c>
      <c r="V70" s="49" t="s">
        <v>673</v>
      </c>
      <c r="W70" s="40"/>
      <c r="X70" s="38"/>
      <c r="Y70" s="144" t="str">
        <f>IF(Z70="","",VLOOKUP(AA70,'7 - Barème 2017'!$A$17:$G$231,7))</f>
        <v/>
      </c>
      <c r="Z70" s="36" t="str">
        <f>IF(X$73&gt;2,2,"")</f>
        <v/>
      </c>
      <c r="AA70" s="39"/>
      <c r="AB70" s="87" t="str">
        <f>IF(Z70="","",VLOOKUP(AA70,'7 - Barème 2017'!$A$17:$H$249,8))</f>
        <v/>
      </c>
      <c r="AC70" s="49" t="s">
        <v>673</v>
      </c>
      <c r="AD70" s="40"/>
      <c r="AE70" s="38"/>
      <c r="AF70" s="144" t="str">
        <f>IF(AG70="","",VLOOKUP(AH70,'7 - Barème 2017'!$A$17:$G$231,7))</f>
        <v/>
      </c>
      <c r="AG70" s="36" t="str">
        <f>IF(AE$73&gt;2,2,"")</f>
        <v/>
      </c>
      <c r="AH70" s="39"/>
      <c r="AI70" s="87" t="str">
        <f>IF(AG70="","",VLOOKUP(AH70,'7 - Barème 2017'!$A$17:$H$249,8))</f>
        <v/>
      </c>
      <c r="AJ70" s="49" t="s">
        <v>673</v>
      </c>
      <c r="AK70" s="40"/>
      <c r="AL70" s="38"/>
      <c r="AM70" s="144" t="str">
        <f>IF(AN70="","",VLOOKUP(AO70,'7 - Barème 2017'!$A$17:$G$231,7))</f>
        <v/>
      </c>
      <c r="AN70" s="36" t="str">
        <f>IF(AL$73&gt;2,2,"")</f>
        <v/>
      </c>
      <c r="AO70" s="39"/>
      <c r="AP70" s="87" t="str">
        <f>IF(AN70="","",VLOOKUP(AO70,'7 - Barème 2017'!$A$17:$H$249,8))</f>
        <v/>
      </c>
      <c r="AQ70" s="49" t="s">
        <v>673</v>
      </c>
      <c r="AR70" s="40"/>
      <c r="AS70" s="38"/>
      <c r="AT70" s="144" t="str">
        <f>IF(AU70="","",VLOOKUP(AV70,'7 - Barème 2017'!$A$17:$G$231,7))</f>
        <v/>
      </c>
      <c r="AU70" s="36" t="str">
        <f>IF(AS$73&gt;2,2,"")</f>
        <v/>
      </c>
      <c r="AV70" s="39"/>
      <c r="AW70" s="87" t="str">
        <f>IF(AU70="","",VLOOKUP(AV70,'7 - Barème 2017'!$A$17:$H$249,8))</f>
        <v/>
      </c>
      <c r="AX70" s="49" t="s">
        <v>673</v>
      </c>
      <c r="AY70" s="40"/>
      <c r="AZ70" s="38"/>
      <c r="BA70" s="144" t="str">
        <f>IF(BB70="","",VLOOKUP(BC70,'7 - Barème 2017'!$A$17:$G$231,7))</f>
        <v/>
      </c>
      <c r="BB70" s="36" t="str">
        <f>IF(AZ$73&gt;2,2,"")</f>
        <v/>
      </c>
      <c r="BC70" s="39"/>
      <c r="BD70" s="87" t="str">
        <f>IF(BB70="","",VLOOKUP(BC70,'7 - Barème 2017'!$A$17:$H$249,8))</f>
        <v/>
      </c>
      <c r="BE70" s="49" t="s">
        <v>673</v>
      </c>
      <c r="BF70" s="40"/>
      <c r="BG70" s="38"/>
      <c r="BH70" s="144" t="str">
        <f>IF(BI70="","",VLOOKUP(BJ70,'7 - Barème 2017'!$A$17:$G$231,7))</f>
        <v/>
      </c>
      <c r="BI70" s="36" t="str">
        <f>IF(BG$73&gt;2,2,"")</f>
        <v/>
      </c>
      <c r="BJ70" s="39"/>
      <c r="BK70" s="87" t="str">
        <f>IF(BI70="","",VLOOKUP(BJ70,'7 - Barème 2017'!$A$17:$H$249,8))</f>
        <v/>
      </c>
      <c r="BL70" s="49" t="s">
        <v>673</v>
      </c>
      <c r="BM70" s="40"/>
      <c r="BN70" s="38"/>
      <c r="BO70" s="144" t="str">
        <f>IF(BP70="","",VLOOKUP(BQ70,'7 - Barème 2017'!$A$17:$G$231,7))</f>
        <v/>
      </c>
      <c r="BP70" s="36" t="str">
        <f>IF(BN$73&gt;2,2,"")</f>
        <v/>
      </c>
      <c r="BQ70" s="39"/>
      <c r="BR70" s="87" t="str">
        <f>IF(BP70="","",VLOOKUP(BQ70,'7 - Barème 2017'!$A$17:$H$249,8))</f>
        <v/>
      </c>
      <c r="BS70" s="49" t="s">
        <v>673</v>
      </c>
      <c r="BT70" s="40"/>
      <c r="BU70" s="38"/>
      <c r="BV70" s="144" t="str">
        <f>IF(BW70="","",VLOOKUP(BX70,'7 - Barème 2017'!$A$17:$G$231,7))</f>
        <v/>
      </c>
      <c r="BW70" s="36" t="str">
        <f>IF(BU$73&gt;2,2,"")</f>
        <v/>
      </c>
      <c r="BX70" s="39"/>
      <c r="BY70" s="87" t="str">
        <f>IF(BW70="","",VLOOKUP(BX70,'7 - Barème 2017'!$A$17:$H$249,8))</f>
        <v/>
      </c>
      <c r="BZ70" s="49" t="s">
        <v>673</v>
      </c>
      <c r="CA70" s="40"/>
      <c r="CB70" s="38"/>
      <c r="CC70" s="144" t="str">
        <f>IF(CD70="","",VLOOKUP(CE70,'7 - Barème 2017'!$A$17:$G$231,7))</f>
        <v/>
      </c>
      <c r="CD70" s="36" t="str">
        <f>IF(CB$73&gt;2,2,"")</f>
        <v/>
      </c>
      <c r="CE70" s="39"/>
      <c r="CF70" s="87" t="str">
        <f>IF(CD70="","",VLOOKUP(CE70,'7 - Barème 2017'!$A$17:$H$249,8))</f>
        <v/>
      </c>
      <c r="CH70" s="177" t="s">
        <v>658</v>
      </c>
    </row>
    <row r="71" spans="1:86" x14ac:dyDescent="0.15">
      <c r="A71" s="49" t="s">
        <v>674</v>
      </c>
      <c r="B71" s="40"/>
      <c r="C71" s="38"/>
      <c r="D71" s="144" t="str">
        <f>IF(E71="","",VLOOKUP(F71,'7 - Barème 2017'!$A$17:$G$231,7))</f>
        <v/>
      </c>
      <c r="E71" s="36" t="str">
        <f>IF(C$73&gt;3,3,"")</f>
        <v/>
      </c>
      <c r="F71" s="39"/>
      <c r="G71" s="87" t="str">
        <f>IF(E71="","",VLOOKUP(F71,'7 - Barème 2017'!$A$17:$H$249,8))</f>
        <v/>
      </c>
      <c r="H71" s="49" t="s">
        <v>674</v>
      </c>
      <c r="I71" s="40"/>
      <c r="J71" s="38"/>
      <c r="K71" s="144" t="str">
        <f>IF(L71="","",VLOOKUP(M71,'7 - Barème 2017'!$A$17:$G$231,7))</f>
        <v/>
      </c>
      <c r="L71" s="36" t="str">
        <f>IF(J$73&gt;3,3,"")</f>
        <v/>
      </c>
      <c r="M71" s="39"/>
      <c r="N71" s="87" t="str">
        <f>IF(L71="","",VLOOKUP(M71,'7 - Barème 2017'!$A$17:$H$249,8))</f>
        <v/>
      </c>
      <c r="O71" s="49" t="s">
        <v>674</v>
      </c>
      <c r="P71" s="40"/>
      <c r="Q71" s="38"/>
      <c r="R71" s="144" t="str">
        <f>IF(S71="","",VLOOKUP(T71,'7 - Barème 2017'!$A$17:$G$231,7))</f>
        <v/>
      </c>
      <c r="S71" s="36" t="str">
        <f>IF(Q$73&gt;3,3,"")</f>
        <v/>
      </c>
      <c r="T71" s="39"/>
      <c r="U71" s="87" t="str">
        <f>IF(S71="","",VLOOKUP(T71,'7 - Barème 2017'!$A$17:$H$249,8))</f>
        <v/>
      </c>
      <c r="V71" s="49" t="s">
        <v>674</v>
      </c>
      <c r="W71" s="40"/>
      <c r="X71" s="38"/>
      <c r="Y71" s="144" t="str">
        <f>IF(Z71="","",VLOOKUP(AA71,'7 - Barème 2017'!$A$17:$G$231,7))</f>
        <v/>
      </c>
      <c r="Z71" s="36" t="str">
        <f>IF(X$73&gt;3,3,"")</f>
        <v/>
      </c>
      <c r="AA71" s="39"/>
      <c r="AB71" s="87" t="str">
        <f>IF(Z71="","",VLOOKUP(AA71,'7 - Barème 2017'!$A$17:$H$249,8))</f>
        <v/>
      </c>
      <c r="AC71" s="49" t="s">
        <v>674</v>
      </c>
      <c r="AD71" s="40"/>
      <c r="AE71" s="38"/>
      <c r="AF71" s="144" t="str">
        <f>IF(AG71="","",VLOOKUP(AH71,'7 - Barème 2017'!$A$17:$G$231,7))</f>
        <v/>
      </c>
      <c r="AG71" s="36" t="str">
        <f>IF(AE$73&gt;3,3,"")</f>
        <v/>
      </c>
      <c r="AH71" s="39"/>
      <c r="AI71" s="87" t="str">
        <f>IF(AG71="","",VLOOKUP(AH71,'7 - Barème 2017'!$A$17:$H$249,8))</f>
        <v/>
      </c>
      <c r="AJ71" s="49" t="s">
        <v>674</v>
      </c>
      <c r="AK71" s="40"/>
      <c r="AL71" s="38"/>
      <c r="AM71" s="144" t="str">
        <f>IF(AN71="","",VLOOKUP(AO71,'7 - Barème 2017'!$A$17:$G$231,7))</f>
        <v/>
      </c>
      <c r="AN71" s="36" t="str">
        <f>IF(AL$73&gt;3,3,"")</f>
        <v/>
      </c>
      <c r="AO71" s="39"/>
      <c r="AP71" s="87" t="str">
        <f>IF(AN71="","",VLOOKUP(AO71,'7 - Barème 2017'!$A$17:$H$249,8))</f>
        <v/>
      </c>
      <c r="AQ71" s="49" t="s">
        <v>674</v>
      </c>
      <c r="AR71" s="40"/>
      <c r="AS71" s="38"/>
      <c r="AT71" s="144" t="str">
        <f>IF(AU71="","",VLOOKUP(AV71,'7 - Barème 2017'!$A$17:$G$231,7))</f>
        <v/>
      </c>
      <c r="AU71" s="36" t="str">
        <f>IF(AS$73&gt;3,3,"")</f>
        <v/>
      </c>
      <c r="AV71" s="39"/>
      <c r="AW71" s="87" t="str">
        <f>IF(AU71="","",VLOOKUP(AV71,'7 - Barème 2017'!$A$17:$H$249,8))</f>
        <v/>
      </c>
      <c r="AX71" s="49" t="s">
        <v>674</v>
      </c>
      <c r="AY71" s="40"/>
      <c r="AZ71" s="38"/>
      <c r="BA71" s="144" t="str">
        <f>IF(BB71="","",VLOOKUP(BC71,'7 - Barème 2017'!$A$17:$G$231,7))</f>
        <v/>
      </c>
      <c r="BB71" s="36" t="str">
        <f>IF(AZ$73&gt;3,3,"")</f>
        <v/>
      </c>
      <c r="BC71" s="39"/>
      <c r="BD71" s="87" t="str">
        <f>IF(BB71="","",VLOOKUP(BC71,'7 - Barème 2017'!$A$17:$H$249,8))</f>
        <v/>
      </c>
      <c r="BE71" s="49" t="s">
        <v>674</v>
      </c>
      <c r="BF71" s="40"/>
      <c r="BG71" s="38"/>
      <c r="BH71" s="144" t="str">
        <f>IF(BI71="","",VLOOKUP(BJ71,'7 - Barème 2017'!$A$17:$G$231,7))</f>
        <v/>
      </c>
      <c r="BI71" s="36" t="str">
        <f>IF(BG$73&gt;3,3,"")</f>
        <v/>
      </c>
      <c r="BJ71" s="39"/>
      <c r="BK71" s="87" t="str">
        <f>IF(BI71="","",VLOOKUP(BJ71,'7 - Barème 2017'!$A$17:$H$249,8))</f>
        <v/>
      </c>
      <c r="BL71" s="49" t="s">
        <v>674</v>
      </c>
      <c r="BM71" s="40"/>
      <c r="BN71" s="38"/>
      <c r="BO71" s="144" t="str">
        <f>IF(BP71="","",VLOOKUP(BQ71,'7 - Barème 2017'!$A$17:$G$231,7))</f>
        <v/>
      </c>
      <c r="BP71" s="36" t="str">
        <f>IF(BN$73&gt;3,3,"")</f>
        <v/>
      </c>
      <c r="BQ71" s="39"/>
      <c r="BR71" s="87" t="str">
        <f>IF(BP71="","",VLOOKUP(BQ71,'7 - Barème 2017'!$A$17:$H$249,8))</f>
        <v/>
      </c>
      <c r="BS71" s="49" t="s">
        <v>674</v>
      </c>
      <c r="BT71" s="40"/>
      <c r="BU71" s="38"/>
      <c r="BV71" s="144" t="str">
        <f>IF(BW71="","",VLOOKUP(BX71,'7 - Barème 2017'!$A$17:$G$231,7))</f>
        <v/>
      </c>
      <c r="BW71" s="36" t="str">
        <f>IF(BU$73&gt;3,3,"")</f>
        <v/>
      </c>
      <c r="BX71" s="39"/>
      <c r="BY71" s="87" t="str">
        <f>IF(BW71="","",VLOOKUP(BX71,'7 - Barème 2017'!$A$17:$H$249,8))</f>
        <v/>
      </c>
      <c r="BZ71" s="49" t="s">
        <v>674</v>
      </c>
      <c r="CA71" s="40"/>
      <c r="CB71" s="38"/>
      <c r="CC71" s="144" t="str">
        <f>IF(CD71="","",VLOOKUP(CE71,'7 - Barème 2017'!$A$17:$G$231,7))</f>
        <v/>
      </c>
      <c r="CD71" s="36" t="str">
        <f>IF(CB$73&gt;3,3,"")</f>
        <v/>
      </c>
      <c r="CE71" s="39"/>
      <c r="CF71" s="87" t="str">
        <f>IF(CD71="","",VLOOKUP(CE71,'7 - Barème 2017'!$A$17:$H$249,8))</f>
        <v/>
      </c>
      <c r="CH71" s="177" t="s">
        <v>497</v>
      </c>
    </row>
    <row r="72" spans="1:86" x14ac:dyDescent="0.15">
      <c r="A72" s="49"/>
      <c r="B72" s="38"/>
      <c r="C72" s="38"/>
      <c r="D72" s="144" t="str">
        <f>IF(E72="","",VLOOKUP(F72,'7 - Barème 2017'!$A$17:$G$231,7))</f>
        <v/>
      </c>
      <c r="E72" s="36" t="str">
        <f>IF(C$73&gt;4,4,"")</f>
        <v/>
      </c>
      <c r="F72" s="37"/>
      <c r="G72" s="87" t="str">
        <f>IF(E72="","",VLOOKUP(F72,'7 - Barème 2017'!$A$17:$H$249,8))</f>
        <v/>
      </c>
      <c r="H72" s="49"/>
      <c r="I72" s="38"/>
      <c r="J72" s="38"/>
      <c r="K72" s="144" t="str">
        <f>IF(L72="","",VLOOKUP(M72,'7 - Barème 2017'!$A$17:$G$231,7))</f>
        <v/>
      </c>
      <c r="L72" s="36" t="str">
        <f>IF(J$73&gt;4,4,"")</f>
        <v/>
      </c>
      <c r="M72" s="37"/>
      <c r="N72" s="87" t="str">
        <f>IF(L72="","",VLOOKUP(M72,'7 - Barème 2017'!$A$17:$H$249,8))</f>
        <v/>
      </c>
      <c r="O72" s="49"/>
      <c r="P72" s="38"/>
      <c r="Q72" s="38"/>
      <c r="R72" s="144" t="str">
        <f>IF(S72="","",VLOOKUP(T72,'7 - Barème 2017'!$A$17:$G$231,7))</f>
        <v/>
      </c>
      <c r="S72" s="36" t="str">
        <f>IF(Q$73&gt;4,4,"")</f>
        <v/>
      </c>
      <c r="T72" s="37"/>
      <c r="U72" s="87" t="str">
        <f>IF(S72="","",VLOOKUP(T72,'7 - Barème 2017'!$A$17:$H$249,8))</f>
        <v/>
      </c>
      <c r="V72" s="49"/>
      <c r="W72" s="38"/>
      <c r="X72" s="38"/>
      <c r="Y72" s="144" t="str">
        <f>IF(Z72="","",VLOOKUP(AA72,'7 - Barème 2017'!$A$17:$G$231,7))</f>
        <v/>
      </c>
      <c r="Z72" s="36" t="str">
        <f>IF(X$73&gt;4,4,"")</f>
        <v/>
      </c>
      <c r="AA72" s="37"/>
      <c r="AB72" s="87" t="str">
        <f>IF(Z72="","",VLOOKUP(AA72,'7 - Barème 2017'!$A$17:$H$249,8))</f>
        <v/>
      </c>
      <c r="AC72" s="49"/>
      <c r="AD72" s="38"/>
      <c r="AE72" s="38"/>
      <c r="AF72" s="144" t="str">
        <f>IF(AG72="","",VLOOKUP(AH72,'7 - Barème 2017'!$A$17:$G$231,7))</f>
        <v/>
      </c>
      <c r="AG72" s="36" t="str">
        <f>IF(AE$73&gt;4,4,"")</f>
        <v/>
      </c>
      <c r="AH72" s="37"/>
      <c r="AI72" s="87" t="str">
        <f>IF(AG72="","",VLOOKUP(AH72,'7 - Barème 2017'!$A$17:$H$249,8))</f>
        <v/>
      </c>
      <c r="AJ72" s="49"/>
      <c r="AK72" s="38"/>
      <c r="AL72" s="38"/>
      <c r="AM72" s="144" t="str">
        <f>IF(AN72="","",VLOOKUP(AO72,'7 - Barème 2017'!$A$17:$G$231,7))</f>
        <v/>
      </c>
      <c r="AN72" s="36" t="str">
        <f>IF(AL$73&gt;4,4,"")</f>
        <v/>
      </c>
      <c r="AO72" s="37"/>
      <c r="AP72" s="87" t="str">
        <f>IF(AN72="","",VLOOKUP(AO72,'7 - Barème 2017'!$A$17:$H$249,8))</f>
        <v/>
      </c>
      <c r="AQ72" s="49"/>
      <c r="AR72" s="38"/>
      <c r="AS72" s="38"/>
      <c r="AT72" s="144" t="str">
        <f>IF(AU72="","",VLOOKUP(AV72,'7 - Barème 2017'!$A$17:$G$231,7))</f>
        <v/>
      </c>
      <c r="AU72" s="36" t="str">
        <f>IF(AS$73&gt;4,4,"")</f>
        <v/>
      </c>
      <c r="AV72" s="37"/>
      <c r="AW72" s="87" t="str">
        <f>IF(AU72="","",VLOOKUP(AV72,'7 - Barème 2017'!$A$17:$H$249,8))</f>
        <v/>
      </c>
      <c r="AX72" s="49"/>
      <c r="AY72" s="38"/>
      <c r="AZ72" s="38"/>
      <c r="BA72" s="144" t="str">
        <f>IF(BB72="","",VLOOKUP(BC72,'7 - Barème 2017'!$A$17:$G$231,7))</f>
        <v/>
      </c>
      <c r="BB72" s="36" t="str">
        <f>IF(AZ$73&gt;4,4,"")</f>
        <v/>
      </c>
      <c r="BC72" s="37"/>
      <c r="BD72" s="87" t="str">
        <f>IF(BB72="","",VLOOKUP(BC72,'7 - Barème 2017'!$A$17:$H$249,8))</f>
        <v/>
      </c>
      <c r="BE72" s="49"/>
      <c r="BF72" s="38"/>
      <c r="BG72" s="38"/>
      <c r="BH72" s="144" t="str">
        <f>IF(BI72="","",VLOOKUP(BJ72,'7 - Barème 2017'!$A$17:$G$231,7))</f>
        <v/>
      </c>
      <c r="BI72" s="36" t="str">
        <f>IF(BG$73&gt;4,4,"")</f>
        <v/>
      </c>
      <c r="BJ72" s="37"/>
      <c r="BK72" s="87" t="str">
        <f>IF(BI72="","",VLOOKUP(BJ72,'7 - Barème 2017'!$A$17:$H$249,8))</f>
        <v/>
      </c>
      <c r="BL72" s="49"/>
      <c r="BM72" s="38"/>
      <c r="BN72" s="38"/>
      <c r="BO72" s="144" t="str">
        <f>IF(BP72="","",VLOOKUP(BQ72,'7 - Barème 2017'!$A$17:$G$231,7))</f>
        <v/>
      </c>
      <c r="BP72" s="36" t="str">
        <f>IF(BN$73&gt;4,4,"")</f>
        <v/>
      </c>
      <c r="BQ72" s="37"/>
      <c r="BR72" s="87" t="str">
        <f>IF(BP72="","",VLOOKUP(BQ72,'7 - Barème 2017'!$A$17:$H$249,8))</f>
        <v/>
      </c>
      <c r="BS72" s="49"/>
      <c r="BT72" s="38"/>
      <c r="BU72" s="38"/>
      <c r="BV72" s="144" t="str">
        <f>IF(BW72="","",VLOOKUP(BX72,'7 - Barème 2017'!$A$17:$G$231,7))</f>
        <v/>
      </c>
      <c r="BW72" s="36" t="str">
        <f>IF(BU$73&gt;4,4,"")</f>
        <v/>
      </c>
      <c r="BX72" s="37"/>
      <c r="BY72" s="87" t="str">
        <f>IF(BW72="","",VLOOKUP(BX72,'7 - Barème 2017'!$A$17:$H$249,8))</f>
        <v/>
      </c>
      <c r="BZ72" s="49"/>
      <c r="CA72" s="38"/>
      <c r="CB72" s="38"/>
      <c r="CC72" s="144" t="str">
        <f>IF(CD72="","",VLOOKUP(CE72,'7 - Barème 2017'!$A$17:$G$231,7))</f>
        <v/>
      </c>
      <c r="CD72" s="36" t="str">
        <f>IF(CB$73&gt;4,4,"")</f>
        <v/>
      </c>
      <c r="CE72" s="37"/>
      <c r="CF72" s="87" t="str">
        <f>IF(CD72="","",VLOOKUP(CE72,'7 - Barème 2017'!$A$17:$H$249,8))</f>
        <v/>
      </c>
      <c r="CH72" s="177" t="s">
        <v>769</v>
      </c>
    </row>
    <row r="73" spans="1:86" x14ac:dyDescent="0.15">
      <c r="A73" s="47"/>
      <c r="B73" s="25" t="s">
        <v>408</v>
      </c>
      <c r="C73" s="30">
        <f>IF(B67="",0,B71-B70+1)</f>
        <v>0</v>
      </c>
      <c r="D73" s="30"/>
      <c r="E73" s="36"/>
      <c r="F73" s="57"/>
      <c r="G73" s="48"/>
      <c r="H73" s="47"/>
      <c r="I73" s="25" t="s">
        <v>408</v>
      </c>
      <c r="J73" s="30">
        <f>IF(I67="",0,I71-I70+1)</f>
        <v>0</v>
      </c>
      <c r="K73" s="30"/>
      <c r="L73" s="36"/>
      <c r="M73" s="57"/>
      <c r="N73" s="48"/>
      <c r="O73" s="47"/>
      <c r="P73" s="25" t="s">
        <v>408</v>
      </c>
      <c r="Q73" s="30">
        <f>IF(P67="",0,P71-P70+1)</f>
        <v>0</v>
      </c>
      <c r="R73" s="30"/>
      <c r="S73" s="36"/>
      <c r="T73" s="57"/>
      <c r="U73" s="48"/>
      <c r="V73" s="47"/>
      <c r="W73" s="25" t="s">
        <v>408</v>
      </c>
      <c r="X73" s="30">
        <f>IF(W67="",0,W71-W70+1)</f>
        <v>0</v>
      </c>
      <c r="Y73" s="30"/>
      <c r="Z73" s="36"/>
      <c r="AA73" s="57"/>
      <c r="AB73" s="48"/>
      <c r="AC73" s="47"/>
      <c r="AD73" s="25" t="s">
        <v>408</v>
      </c>
      <c r="AE73" s="30">
        <f>IF(AD67="",0,AD71-AD70+1)</f>
        <v>0</v>
      </c>
      <c r="AF73" s="30"/>
      <c r="AG73" s="36"/>
      <c r="AH73" s="57"/>
      <c r="AI73" s="48"/>
      <c r="AJ73" s="47"/>
      <c r="AK73" s="25" t="s">
        <v>408</v>
      </c>
      <c r="AL73" s="30">
        <f>IF(AK67="",0,AK71-AK70+1)</f>
        <v>0</v>
      </c>
      <c r="AM73" s="30"/>
      <c r="AN73" s="36"/>
      <c r="AO73" s="57"/>
      <c r="AP73" s="48"/>
      <c r="AQ73" s="47"/>
      <c r="AR73" s="25" t="s">
        <v>408</v>
      </c>
      <c r="AS73" s="30">
        <f>IF(AR67="",0,AR71-AR70+1)</f>
        <v>0</v>
      </c>
      <c r="AT73" s="30"/>
      <c r="AU73" s="36"/>
      <c r="AV73" s="57"/>
      <c r="AW73" s="48"/>
      <c r="AX73" s="47"/>
      <c r="AY73" s="25" t="s">
        <v>408</v>
      </c>
      <c r="AZ73" s="30">
        <f>IF(AY67="",0,AY71-AY70+1)</f>
        <v>0</v>
      </c>
      <c r="BA73" s="30"/>
      <c r="BB73" s="36"/>
      <c r="BC73" s="57"/>
      <c r="BD73" s="48"/>
      <c r="BE73" s="47"/>
      <c r="BF73" s="25" t="s">
        <v>408</v>
      </c>
      <c r="BG73" s="30">
        <f>IF(BF67="",0,BF71-BF70+1)</f>
        <v>0</v>
      </c>
      <c r="BH73" s="30"/>
      <c r="BI73" s="36"/>
      <c r="BJ73" s="57"/>
      <c r="BK73" s="48"/>
      <c r="BL73" s="47"/>
      <c r="BM73" s="25" t="s">
        <v>408</v>
      </c>
      <c r="BN73" s="30">
        <f>IF(BM67="",0,BM71-BM70+1)</f>
        <v>0</v>
      </c>
      <c r="BO73" s="30"/>
      <c r="BP73" s="36"/>
      <c r="BQ73" s="57"/>
      <c r="BR73" s="48"/>
      <c r="BS73" s="47"/>
      <c r="BT73" s="25" t="s">
        <v>408</v>
      </c>
      <c r="BU73" s="30">
        <f>IF(BT67="",0,BT71-BT70+1)</f>
        <v>0</v>
      </c>
      <c r="BV73" s="30"/>
      <c r="BW73" s="36"/>
      <c r="BX73" s="57"/>
      <c r="BY73" s="48"/>
      <c r="BZ73" s="47"/>
      <c r="CA73" s="25" t="s">
        <v>408</v>
      </c>
      <c r="CB73" s="30">
        <f>IF(CA67="",0,CA71-CA70+1)</f>
        <v>0</v>
      </c>
      <c r="CC73" s="30"/>
      <c r="CD73" s="36"/>
      <c r="CE73" s="57"/>
      <c r="CF73" s="48"/>
      <c r="CH73" s="177" t="s">
        <v>771</v>
      </c>
    </row>
    <row r="74" spans="1:86" x14ac:dyDescent="0.15">
      <c r="A74" s="51"/>
      <c r="B74" s="52" t="s">
        <v>601</v>
      </c>
      <c r="C74" s="53"/>
      <c r="D74" s="54">
        <f>B67</f>
        <v>0</v>
      </c>
      <c r="E74" s="54"/>
      <c r="F74" s="142">
        <f>IF(B67="",0,IF(C73=1,'7 - Barème 2017'!$E$5/2,(IF(AND(C73&gt;1,B68="e"),SUM(G69:G72)+((VLOOKUP(C73-1,E69:G72,3))/2),SUM(G69:G72)+VLOOKUP(C73-1,E69:G72,3)))))</f>
        <v>0</v>
      </c>
      <c r="G74" s="56"/>
      <c r="H74" s="51"/>
      <c r="I74" s="52" t="s">
        <v>601</v>
      </c>
      <c r="J74" s="53"/>
      <c r="K74" s="54">
        <f>I67</f>
        <v>0</v>
      </c>
      <c r="L74" s="54"/>
      <c r="M74" s="142">
        <f>IF(I67="",0,IF(J73=1,'7 - Barème 2017'!$E$5/2,(IF(AND(J73&gt;1,I68="e"),SUM(N69:N72)+((VLOOKUP(J73-1,L69:N72,3))/2),SUM(N69:N72)+VLOOKUP(J73-1,L69:N72,3)))))</f>
        <v>0</v>
      </c>
      <c r="N74" s="56"/>
      <c r="O74" s="51"/>
      <c r="P74" s="52" t="s">
        <v>601</v>
      </c>
      <c r="Q74" s="53"/>
      <c r="R74" s="54">
        <f>P67</f>
        <v>0</v>
      </c>
      <c r="S74" s="54"/>
      <c r="T74" s="142">
        <f>IF(P67="",0,IF(Q73=1,'7 - Barème 2017'!$E$5/2,(IF(AND(Q73&gt;1,P68="e"),SUM(U69:U72)+((VLOOKUP(Q73-1,S69:U72,3))/2),SUM(U69:U72)+VLOOKUP(Q73-1,S69:U72,3)))))</f>
        <v>0</v>
      </c>
      <c r="U74" s="56"/>
      <c r="V74" s="51"/>
      <c r="W74" s="52" t="s">
        <v>601</v>
      </c>
      <c r="X74" s="53"/>
      <c r="Y74" s="54">
        <f>W67</f>
        <v>0</v>
      </c>
      <c r="Z74" s="54"/>
      <c r="AA74" s="142">
        <f>IF(W67="",0,IF(X73=1,'7 - Barème 2017'!$E$5/2,(IF(AND(X73&gt;1,W68="e"),SUM(AB69:AB72)+((VLOOKUP(X73-1,Z69:AB72,3))/2),SUM(AB69:AB72)+VLOOKUP(X73-1,Z69:AB72,3)))))</f>
        <v>0</v>
      </c>
      <c r="AB74" s="56"/>
      <c r="AC74" s="51"/>
      <c r="AD74" s="53"/>
      <c r="AE74" s="53"/>
      <c r="AF74" s="54">
        <f>AD67</f>
        <v>0</v>
      </c>
      <c r="AG74" s="54"/>
      <c r="AH74" s="142">
        <f>IF(AD67="",0,IF(AE73=1,'7 - Barème 2017'!$E$5/2,(IF(AND(AE73&gt;1,AD68="e"),SUM(AI69:AI72)+((VLOOKUP(AE73-1,AG69:AI72,3))/2),SUM(AI69:AI72)+VLOOKUP(AE73-1,AG69:AI72,3)))))</f>
        <v>0</v>
      </c>
      <c r="AI74" s="56"/>
      <c r="AJ74" s="51"/>
      <c r="AK74" s="52" t="s">
        <v>601</v>
      </c>
      <c r="AL74" s="53"/>
      <c r="AM74" s="54">
        <f>AK67</f>
        <v>0</v>
      </c>
      <c r="AN74" s="54"/>
      <c r="AO74" s="142">
        <f>IF(AK67="",0,IF(AL73=1,'7 - Barème 2017'!$E$5/2,(IF(AND(AL73&gt;1,AK68="e"),SUM(AP69:AP72)+((VLOOKUP(AL73-1,AN69:AP72,3))/2),SUM(AP69:AP72)+VLOOKUP(AL73-1,AN69:AP72,3)))))</f>
        <v>0</v>
      </c>
      <c r="AP74" s="56"/>
      <c r="AQ74" s="51"/>
      <c r="AR74" s="52" t="s">
        <v>601</v>
      </c>
      <c r="AS74" s="53"/>
      <c r="AT74" s="54">
        <f>AR67</f>
        <v>0</v>
      </c>
      <c r="AU74" s="54"/>
      <c r="AV74" s="142">
        <f>IF(AR67="",0,IF(AS73=1,'7 - Barème 2017'!$E$5/2,(IF(AND(AS73&gt;1,AR68="e"),SUM(AW69:AW72)+((VLOOKUP(AS73-1,AU69:AW72,3))/2),SUM(AW69:AW72)+VLOOKUP(AS73-1,AU69:AW72,3)))))</f>
        <v>0</v>
      </c>
      <c r="AW74" s="56"/>
      <c r="AX74" s="51"/>
      <c r="AY74" s="52" t="s">
        <v>601</v>
      </c>
      <c r="AZ74" s="53"/>
      <c r="BA74" s="54">
        <f>AY67</f>
        <v>0</v>
      </c>
      <c r="BB74" s="54"/>
      <c r="BC74" s="142">
        <f>IF(AY67="",0,IF(AZ73=1,'7 - Barème 2017'!$E$5/2,(IF(AND(AZ73&gt;1,AY68="e"),SUM(BD69:BD72)+((VLOOKUP(AZ73-1,BB69:BD72,3))/2),SUM(BD69:BD72)+VLOOKUP(AZ73-1,BB69:BD72,3)))))</f>
        <v>0</v>
      </c>
      <c r="BD74" s="56"/>
      <c r="BE74" s="51"/>
      <c r="BF74" s="52" t="s">
        <v>601</v>
      </c>
      <c r="BG74" s="53"/>
      <c r="BH74" s="54">
        <f>BF67</f>
        <v>0</v>
      </c>
      <c r="BI74" s="54"/>
      <c r="BJ74" s="142">
        <f>IF(BF67="",0,IF(BG73=1,'7 - Barème 2017'!$E$5/2,(IF(AND(BG73&gt;1,BF68="e"),SUM(BK69:BK72)+((VLOOKUP(BG73-1,BI69:BK72,3))/2),SUM(BK69:BK72)+VLOOKUP(BG73-1,BI69:BK72,3)))))</f>
        <v>0</v>
      </c>
      <c r="BK74" s="56"/>
      <c r="BL74" s="51"/>
      <c r="BM74" s="52" t="s">
        <v>601</v>
      </c>
      <c r="BN74" s="53"/>
      <c r="BO74" s="54">
        <f>BM67</f>
        <v>0</v>
      </c>
      <c r="BP74" s="54"/>
      <c r="BQ74" s="142">
        <f>IF(BM67="",0,IF(BN73=1,'7 - Barème 2017'!$E$5/2,(IF(AND(BN73&gt;1,BM68="e"),SUM(BR69:BR72)+((VLOOKUP(BN73-1,BP69:BR72,3))/2),SUM(BR69:BR72)+VLOOKUP(BN73-1,BP69:BR72,3)))))</f>
        <v>0</v>
      </c>
      <c r="BR74" s="56"/>
      <c r="BS74" s="51"/>
      <c r="BT74" s="52" t="s">
        <v>601</v>
      </c>
      <c r="BU74" s="53"/>
      <c r="BV74" s="54">
        <f>BT67</f>
        <v>0</v>
      </c>
      <c r="BW74" s="54"/>
      <c r="BX74" s="142">
        <f>IF(BT67="",0,IF(BU73=1,'7 - Barème 2017'!$E$5/2,(IF(AND(BU73&gt;1,BT68="e"),SUM(BY69:BY72)+((VLOOKUP(BU73-1,BW69:BY72,3))/2),SUM(BY69:BY72)+VLOOKUP(BU73-1,BW69:BY72,3)))))</f>
        <v>0</v>
      </c>
      <c r="BY74" s="56"/>
      <c r="BZ74" s="51"/>
      <c r="CA74" s="52" t="s">
        <v>601</v>
      </c>
      <c r="CB74" s="53"/>
      <c r="CC74" s="54">
        <f>CA67</f>
        <v>0</v>
      </c>
      <c r="CD74" s="54"/>
      <c r="CE74" s="142">
        <f>IF(CA67="",0,IF(CB73=1,'7 - Barème 2017'!$E$5/2,(IF(AND(CB73&gt;1,CA68="e"),SUM(CF69:CF72)+((VLOOKUP(CB73-1,CD69:CF72,3))/2),SUM(CF69:CF72)+VLOOKUP(CB73-1,CD69:CF72,3)))))</f>
        <v>0</v>
      </c>
      <c r="CF74" s="56"/>
      <c r="CH74" s="177" t="s">
        <v>454</v>
      </c>
    </row>
    <row r="75" spans="1:86" x14ac:dyDescent="0.15">
      <c r="A75" s="14"/>
      <c r="B75" s="14"/>
      <c r="C75" s="14"/>
      <c r="D75" s="30"/>
      <c r="E75" s="36"/>
      <c r="F75" s="14"/>
      <c r="G75" s="30"/>
      <c r="H75" s="14"/>
      <c r="I75" s="14"/>
      <c r="J75" s="14"/>
      <c r="K75" s="30"/>
      <c r="L75" s="36"/>
      <c r="M75" s="14"/>
      <c r="N75" s="30"/>
      <c r="O75" s="14"/>
      <c r="P75" s="14"/>
      <c r="Q75" s="14"/>
      <c r="R75" s="30"/>
      <c r="S75" s="36"/>
      <c r="T75" s="14"/>
      <c r="U75" s="30"/>
      <c r="V75" s="14"/>
      <c r="W75" s="14"/>
      <c r="X75" s="14"/>
      <c r="Y75" s="30"/>
      <c r="Z75" s="36"/>
      <c r="AA75" s="14"/>
      <c r="AB75" s="30"/>
      <c r="AC75" s="14"/>
      <c r="AE75" s="14"/>
      <c r="AF75" s="30"/>
      <c r="AG75" s="36"/>
      <c r="AH75" s="14"/>
      <c r="AI75" s="30"/>
      <c r="AJ75" s="14"/>
      <c r="AK75" s="14"/>
      <c r="AL75" s="14"/>
      <c r="AM75" s="30"/>
      <c r="AN75" s="36"/>
      <c r="AO75" s="14"/>
      <c r="AP75" s="30"/>
      <c r="AQ75" s="14"/>
      <c r="AR75" s="14"/>
      <c r="AS75" s="14"/>
      <c r="AT75" s="30"/>
      <c r="AU75" s="36"/>
      <c r="AV75" s="14"/>
      <c r="AW75" s="30"/>
      <c r="AX75" s="14"/>
      <c r="AY75" s="14"/>
      <c r="AZ75" s="14"/>
      <c r="BA75" s="30"/>
      <c r="BB75" s="36"/>
      <c r="BC75" s="14"/>
      <c r="BD75" s="30"/>
      <c r="BE75" s="14"/>
      <c r="BF75" s="14"/>
      <c r="BG75" s="14"/>
      <c r="BH75" s="30"/>
      <c r="BI75" s="36"/>
      <c r="BJ75" s="14"/>
      <c r="BK75" s="30"/>
      <c r="BL75" s="14"/>
      <c r="BM75" s="14"/>
      <c r="BN75" s="14"/>
      <c r="BO75" s="30"/>
      <c r="BP75" s="36"/>
      <c r="BQ75" s="14"/>
      <c r="BR75" s="30"/>
      <c r="BS75" s="14"/>
      <c r="BT75" s="14"/>
      <c r="BU75" s="14"/>
      <c r="BV75" s="30"/>
      <c r="BW75" s="36"/>
      <c r="BX75" s="14"/>
      <c r="BY75" s="30"/>
      <c r="BZ75" s="14"/>
      <c r="CA75" s="14"/>
      <c r="CB75" s="14"/>
      <c r="CC75" s="30"/>
      <c r="CD75" s="36"/>
      <c r="CE75" s="14"/>
      <c r="CF75" s="30"/>
      <c r="CH75" s="177" t="s">
        <v>527</v>
      </c>
    </row>
    <row r="76" spans="1:86" x14ac:dyDescent="0.15">
      <c r="A76" s="12"/>
      <c r="B76" s="14"/>
      <c r="C76" s="14"/>
      <c r="D76" s="30"/>
      <c r="E76" s="36"/>
      <c r="F76" s="14"/>
      <c r="G76" s="19"/>
      <c r="H76" s="12"/>
      <c r="I76" s="14"/>
      <c r="J76" s="14"/>
      <c r="K76" s="30"/>
      <c r="L76" s="36"/>
      <c r="M76" s="14"/>
      <c r="N76" s="19"/>
      <c r="O76" s="12"/>
      <c r="P76" s="14"/>
      <c r="Q76" s="14"/>
      <c r="R76" s="30"/>
      <c r="S76" s="36"/>
      <c r="T76" s="14"/>
      <c r="U76" s="19"/>
      <c r="V76" s="12"/>
      <c r="W76" s="14"/>
      <c r="X76" s="14"/>
      <c r="Y76" s="30"/>
      <c r="Z76" s="36"/>
      <c r="AA76" s="14"/>
      <c r="AB76" s="19"/>
      <c r="AC76" s="12"/>
      <c r="AE76" s="14"/>
      <c r="AF76" s="30"/>
      <c r="AG76" s="36"/>
      <c r="AH76" s="14"/>
      <c r="AI76" s="19"/>
      <c r="AJ76" s="12"/>
      <c r="AK76" s="14"/>
      <c r="AL76" s="14"/>
      <c r="AM76" s="30"/>
      <c r="AN76" s="36"/>
      <c r="AO76" s="14"/>
      <c r="AP76" s="19"/>
      <c r="AQ76" s="12"/>
      <c r="AR76" s="14"/>
      <c r="AS76" s="14"/>
      <c r="AT76" s="30"/>
      <c r="AU76" s="36"/>
      <c r="AV76" s="14"/>
      <c r="AW76" s="19"/>
      <c r="AX76" s="12"/>
      <c r="AY76" s="14"/>
      <c r="AZ76" s="14"/>
      <c r="BA76" s="30"/>
      <c r="BB76" s="36"/>
      <c r="BC76" s="14"/>
      <c r="BD76" s="19"/>
      <c r="BE76" s="12"/>
      <c r="BF76" s="14"/>
      <c r="BG76" s="14"/>
      <c r="BH76" s="30"/>
      <c r="BI76" s="36"/>
      <c r="BJ76" s="14"/>
      <c r="BK76" s="19"/>
      <c r="BL76" s="12"/>
      <c r="BM76" s="14"/>
      <c r="BN76" s="14"/>
      <c r="BO76" s="30"/>
      <c r="BP76" s="36"/>
      <c r="BQ76" s="14"/>
      <c r="BR76" s="19"/>
      <c r="BS76" s="12"/>
      <c r="BT76" s="14"/>
      <c r="BU76" s="14"/>
      <c r="BV76" s="30"/>
      <c r="BW76" s="36"/>
      <c r="BX76" s="14"/>
      <c r="BY76" s="19"/>
      <c r="BZ76" s="12"/>
      <c r="CA76" s="14"/>
      <c r="CB76" s="14"/>
      <c r="CC76" s="30"/>
      <c r="CD76" s="36"/>
      <c r="CE76" s="14"/>
      <c r="CF76" s="19"/>
      <c r="CH76" s="177" t="s">
        <v>430</v>
      </c>
    </row>
    <row r="77" spans="1:86" x14ac:dyDescent="0.15">
      <c r="A77" s="49" t="s">
        <v>346</v>
      </c>
      <c r="B77" s="50"/>
      <c r="C77" s="13"/>
      <c r="D77" s="42"/>
      <c r="E77" s="42"/>
      <c r="F77" s="43"/>
      <c r="G77" s="44"/>
      <c r="H77" s="49" t="s">
        <v>346</v>
      </c>
      <c r="I77" s="50"/>
      <c r="J77" s="13"/>
      <c r="K77" s="42"/>
      <c r="L77" s="42"/>
      <c r="M77" s="43"/>
      <c r="N77" s="44"/>
      <c r="O77" s="49" t="s">
        <v>346</v>
      </c>
      <c r="P77" s="50"/>
      <c r="Q77" s="13"/>
      <c r="R77" s="42"/>
      <c r="S77" s="42"/>
      <c r="T77" s="43"/>
      <c r="U77" s="44"/>
      <c r="V77" s="49" t="s">
        <v>346</v>
      </c>
      <c r="W77" s="50"/>
      <c r="X77" s="13"/>
      <c r="Y77" s="42"/>
      <c r="Z77" s="42"/>
      <c r="AA77" s="43"/>
      <c r="AB77" s="44"/>
      <c r="AC77" s="49" t="s">
        <v>346</v>
      </c>
      <c r="AD77" s="50"/>
      <c r="AE77" s="13"/>
      <c r="AF77" s="42"/>
      <c r="AG77" s="42"/>
      <c r="AH77" s="43"/>
      <c r="AI77" s="44"/>
      <c r="AJ77" s="49" t="s">
        <v>346</v>
      </c>
      <c r="AK77" s="50"/>
      <c r="AL77" s="13"/>
      <c r="AM77" s="42"/>
      <c r="AN77" s="42"/>
      <c r="AO77" s="43"/>
      <c r="AP77" s="44"/>
      <c r="AQ77" s="49" t="s">
        <v>346</v>
      </c>
      <c r="AR77" s="50"/>
      <c r="AS77" s="13"/>
      <c r="AT77" s="42"/>
      <c r="AU77" s="42"/>
      <c r="AV77" s="43"/>
      <c r="AW77" s="44"/>
      <c r="AX77" s="49" t="s">
        <v>346</v>
      </c>
      <c r="AY77" s="50"/>
      <c r="AZ77" s="13"/>
      <c r="BA77" s="42"/>
      <c r="BB77" s="42"/>
      <c r="BC77" s="43"/>
      <c r="BD77" s="44"/>
      <c r="BE77" s="49" t="s">
        <v>346</v>
      </c>
      <c r="BF77" s="50"/>
      <c r="BG77" s="13"/>
      <c r="BH77" s="42"/>
      <c r="BI77" s="42"/>
      <c r="BJ77" s="43"/>
      <c r="BK77" s="44"/>
      <c r="BL77" s="49" t="s">
        <v>346</v>
      </c>
      <c r="BM77" s="50"/>
      <c r="BN77" s="13"/>
      <c r="BO77" s="42"/>
      <c r="BP77" s="42"/>
      <c r="BQ77" s="43"/>
      <c r="BR77" s="44"/>
      <c r="BS77" s="49" t="s">
        <v>346</v>
      </c>
      <c r="BT77" s="50"/>
      <c r="BU77" s="13"/>
      <c r="BV77" s="42"/>
      <c r="BW77" s="42"/>
      <c r="BX77" s="43"/>
      <c r="BY77" s="44"/>
      <c r="BZ77" s="49" t="s">
        <v>346</v>
      </c>
      <c r="CA77" s="50"/>
      <c r="CB77" s="13"/>
      <c r="CC77" s="42"/>
      <c r="CD77" s="42"/>
      <c r="CE77" s="43"/>
      <c r="CF77" s="44"/>
      <c r="CH77" s="177" t="s">
        <v>431</v>
      </c>
    </row>
    <row r="78" spans="1:86" x14ac:dyDescent="0.15">
      <c r="A78" s="45" t="s">
        <v>654</v>
      </c>
      <c r="B78" s="143" t="str">
        <f>IF(B77="","",IF(AND(OR(D79="e",D79=""),OR(D80="",D80="e"),OR(D81="",D81="e"),OR(D82="",D82="e")),"E","Hors Zone Euro"))</f>
        <v/>
      </c>
      <c r="C78" s="14"/>
      <c r="D78" s="30">
        <f>IF(B77="",0,C83-1)</f>
        <v>0</v>
      </c>
      <c r="E78" s="36" t="s">
        <v>656</v>
      </c>
      <c r="F78" s="25"/>
      <c r="G78" s="46"/>
      <c r="H78" s="45" t="s">
        <v>654</v>
      </c>
      <c r="I78" s="143" t="str">
        <f>IF(I77="","",IF(AND(OR(K79="e",K79=""),OR(K80="",K80="e"),OR(K81="",K81="e"),OR(K82="",K82="e")),"E","Hors Zone Euro"))</f>
        <v/>
      </c>
      <c r="J78" s="14"/>
      <c r="K78" s="30">
        <f>IF(I77="",0,J83-1)</f>
        <v>0</v>
      </c>
      <c r="L78" s="36" t="s">
        <v>656</v>
      </c>
      <c r="M78" s="25"/>
      <c r="N78" s="46"/>
      <c r="O78" s="45" t="s">
        <v>654</v>
      </c>
      <c r="P78" s="143" t="str">
        <f>IF(P77="","",IF(AND(OR(R79="e",R79=""),OR(R80="",R80="e"),OR(R81="",R81="e"),OR(R82="",R82="e")),"E","Hors Zone Euro"))</f>
        <v/>
      </c>
      <c r="Q78" s="14"/>
      <c r="R78" s="30">
        <f>IF(P77="",0,Q83-1)</f>
        <v>0</v>
      </c>
      <c r="S78" s="36" t="s">
        <v>656</v>
      </c>
      <c r="T78" s="25"/>
      <c r="U78" s="46"/>
      <c r="V78" s="45" t="s">
        <v>654</v>
      </c>
      <c r="W78" s="143" t="str">
        <f>IF(W77="","",IF(AND(OR(Y79="e",Y79=""),OR(Y80="",Y80="e"),OR(Y81="",Y81="e"),OR(Y82="",Y82="e")),"E","Hors Zone Euro"))</f>
        <v/>
      </c>
      <c r="X78" s="14"/>
      <c r="Y78" s="30">
        <f>IF(W77="",0,X83-1)</f>
        <v>0</v>
      </c>
      <c r="Z78" s="36" t="s">
        <v>656</v>
      </c>
      <c r="AA78" s="25"/>
      <c r="AB78" s="46"/>
      <c r="AC78" s="45" t="s">
        <v>654</v>
      </c>
      <c r="AD78" s="143" t="str">
        <f>IF(AD77="","",IF(AND(OR(AF79="e",AF79=""),OR(AF80="",AF80="e"),OR(AF81="",AF81="e"),OR(AF82="",AF82="e")),"E","Hors Zone Euro"))</f>
        <v/>
      </c>
      <c r="AE78" s="14"/>
      <c r="AF78" s="30">
        <f>IF(AD77="",0,AE83-1)</f>
        <v>0</v>
      </c>
      <c r="AG78" s="36" t="s">
        <v>656</v>
      </c>
      <c r="AH78" s="25"/>
      <c r="AI78" s="46"/>
      <c r="AJ78" s="45" t="s">
        <v>654</v>
      </c>
      <c r="AK78" s="143" t="str">
        <f>IF(AK77="","",IF(AND(OR(AM79="e",AM79=""),OR(AM80="",AM80="e"),OR(AM81="",AM81="e"),OR(AM82="",AM82="e")),"E","Hors Zone Euro"))</f>
        <v/>
      </c>
      <c r="AL78" s="14"/>
      <c r="AM78" s="30">
        <f>IF(AK77="",0,AL83-1)</f>
        <v>0</v>
      </c>
      <c r="AN78" s="36" t="s">
        <v>656</v>
      </c>
      <c r="AO78" s="25"/>
      <c r="AP78" s="46"/>
      <c r="AQ78" s="45" t="s">
        <v>654</v>
      </c>
      <c r="AR78" s="143" t="str">
        <f>IF(AR77="","",IF(AND(OR(AT79="e",AT79=""),OR(AT80="",AT80="e"),OR(AT81="",AT81="e"),OR(AT82="",AT82="e")),"E","Hors Zone Euro"))</f>
        <v/>
      </c>
      <c r="AS78" s="14"/>
      <c r="AT78" s="30">
        <f>IF(AR77="",0,AS83-1)</f>
        <v>0</v>
      </c>
      <c r="AU78" s="36" t="s">
        <v>656</v>
      </c>
      <c r="AV78" s="25"/>
      <c r="AW78" s="46"/>
      <c r="AX78" s="45" t="s">
        <v>654</v>
      </c>
      <c r="AY78" s="143" t="str">
        <f>IF(AY77="","",IF(AND(OR(BA79="e",BA79=""),OR(BA80="",BA80="e"),OR(BA81="",BA81="e"),OR(BA82="",BA82="e")),"E","Hors Zone Euro"))</f>
        <v/>
      </c>
      <c r="AZ78" s="14"/>
      <c r="BA78" s="30">
        <f>IF(AY77="",0,AZ83-1)</f>
        <v>0</v>
      </c>
      <c r="BB78" s="36" t="s">
        <v>656</v>
      </c>
      <c r="BC78" s="25"/>
      <c r="BD78" s="46"/>
      <c r="BE78" s="45" t="s">
        <v>654</v>
      </c>
      <c r="BF78" s="143" t="str">
        <f>IF(BF77="","",IF(AND(OR(BH79="e",BH79=""),OR(BH80="",BH80="e"),OR(BH81="",BH81="e"),OR(BH82="",BH82="e")),"E","Hors Zone Euro"))</f>
        <v/>
      </c>
      <c r="BG78" s="14"/>
      <c r="BH78" s="30">
        <f>IF(BF77="",0,BG83-1)</f>
        <v>0</v>
      </c>
      <c r="BI78" s="36" t="s">
        <v>656</v>
      </c>
      <c r="BJ78" s="25"/>
      <c r="BK78" s="46"/>
      <c r="BL78" s="45" t="s">
        <v>654</v>
      </c>
      <c r="BM78" s="143" t="str">
        <f>IF(BM77="","",IF(AND(OR(BO79="e",BO79=""),OR(BO80="",BO80="e"),OR(BO81="",BO81="e"),OR(BO82="",BO82="e")),"E","Hors Zone Euro"))</f>
        <v/>
      </c>
      <c r="BN78" s="14"/>
      <c r="BO78" s="30">
        <f>IF(BM77="",0,BN83-1)</f>
        <v>0</v>
      </c>
      <c r="BP78" s="36" t="s">
        <v>656</v>
      </c>
      <c r="BQ78" s="25"/>
      <c r="BR78" s="46"/>
      <c r="BS78" s="45" t="s">
        <v>654</v>
      </c>
      <c r="BT78" s="143" t="str">
        <f>IF(BT77="","",IF(AND(OR(BV79="e",BV79=""),OR(BV80="",BV80="e"),OR(BV81="",BV81="e"),OR(BV82="",BV82="e")),"E","Hors Zone Euro"))</f>
        <v/>
      </c>
      <c r="BU78" s="14"/>
      <c r="BV78" s="30">
        <f>IF(BT77="",0,BU83-1)</f>
        <v>0</v>
      </c>
      <c r="BW78" s="36" t="s">
        <v>656</v>
      </c>
      <c r="BX78" s="25"/>
      <c r="BY78" s="46"/>
      <c r="BZ78" s="45" t="s">
        <v>654</v>
      </c>
      <c r="CA78" s="143" t="str">
        <f>IF(CA77="","",IF(AND(OR(CC79="e",CC79=""),OR(CC80="",CC80="e"),OR(CC81="",CC81="e"),OR(CC82="",CC82="e")),"E","Hors Zone Euro"))</f>
        <v/>
      </c>
      <c r="CB78" s="14"/>
      <c r="CC78" s="30">
        <f>IF(CA77="",0,CB83-1)</f>
        <v>0</v>
      </c>
      <c r="CD78" s="36" t="s">
        <v>656</v>
      </c>
      <c r="CE78" s="25"/>
      <c r="CF78" s="46"/>
      <c r="CH78" s="177" t="s">
        <v>681</v>
      </c>
    </row>
    <row r="79" spans="1:86" x14ac:dyDescent="0.15">
      <c r="A79" s="92" t="str">
        <f>IF(B77="","",1)</f>
        <v/>
      </c>
      <c r="B79" s="14"/>
      <c r="C79" s="14"/>
      <c r="D79" s="144" t="str">
        <f>IF(E79="","",VLOOKUP(F79,'7 - Barème 2017'!$A$17:$G$231,7))</f>
        <v/>
      </c>
      <c r="E79" s="36" t="str">
        <f>IF(C$83&gt;1,1,"")</f>
        <v/>
      </c>
      <c r="F79" s="39"/>
      <c r="G79" s="87" t="str">
        <f>IF(E79="","",VLOOKUP(F79,'7 - Barème 2017'!$A$17:$H$249,8))</f>
        <v/>
      </c>
      <c r="H79" s="92" t="str">
        <f>IF(I77="","",1)</f>
        <v/>
      </c>
      <c r="I79" s="14"/>
      <c r="J79" s="14"/>
      <c r="K79" s="144" t="str">
        <f>IF(L79="","",VLOOKUP(M79,'7 - Barème 2017'!$A$17:$G$231,7))</f>
        <v/>
      </c>
      <c r="L79" s="36" t="str">
        <f>IF(J$83&gt;1,1,"")</f>
        <v/>
      </c>
      <c r="M79" s="39"/>
      <c r="N79" s="87" t="str">
        <f>IF(L79="","",VLOOKUP(M79,'7 - Barème 2017'!$A$17:$H$249,8))</f>
        <v/>
      </c>
      <c r="O79" s="92" t="str">
        <f>IF(P77="","",1)</f>
        <v/>
      </c>
      <c r="P79" s="14"/>
      <c r="Q79" s="14"/>
      <c r="R79" s="144" t="str">
        <f>IF(S79="","",VLOOKUP(T79,'7 - Barème 2017'!$A$17:$G$231,7))</f>
        <v/>
      </c>
      <c r="S79" s="36" t="str">
        <f>IF(Q$83&gt;1,1,"")</f>
        <v/>
      </c>
      <c r="T79" s="39"/>
      <c r="U79" s="87" t="str">
        <f>IF(S79="","",VLOOKUP(T79,'7 - Barème 2017'!$A$17:$H$249,8))</f>
        <v/>
      </c>
      <c r="V79" s="92" t="str">
        <f>IF(W77="","",1)</f>
        <v/>
      </c>
      <c r="W79" s="14"/>
      <c r="X79" s="14"/>
      <c r="Y79" s="144" t="str">
        <f>IF(Z79="","",VLOOKUP(AA79,'7 - Barème 2017'!$A$17:$G$231,7))</f>
        <v/>
      </c>
      <c r="Z79" s="36" t="str">
        <f>IF(X$83&gt;1,1,"")</f>
        <v/>
      </c>
      <c r="AA79" s="39"/>
      <c r="AB79" s="87" t="str">
        <f>IF(Z79="","",VLOOKUP(AA79,'7 - Barème 2017'!$A$17:$H$249,8))</f>
        <v/>
      </c>
      <c r="AC79" s="92" t="str">
        <f>IF(AD77="","",1)</f>
        <v/>
      </c>
      <c r="AD79" s="14"/>
      <c r="AE79" s="14"/>
      <c r="AF79" s="144" t="str">
        <f>IF(AG79="","",VLOOKUP(AH79,'7 - Barème 2017'!$A$17:$G$231,7))</f>
        <v/>
      </c>
      <c r="AG79" s="36" t="str">
        <f>IF(AE$83&gt;1,1,"")</f>
        <v/>
      </c>
      <c r="AH79" s="39"/>
      <c r="AI79" s="87" t="str">
        <f>IF(AG79="","",VLOOKUP(AH79,'7 - Barème 2017'!$A$17:$H$249,8))</f>
        <v/>
      </c>
      <c r="AJ79" s="92" t="str">
        <f>IF(AK77="","",1)</f>
        <v/>
      </c>
      <c r="AK79" s="14"/>
      <c r="AL79" s="14"/>
      <c r="AM79" s="144" t="str">
        <f>IF(AN79="","",VLOOKUP(AO79,'7 - Barème 2017'!$A$17:$G$231,7))</f>
        <v/>
      </c>
      <c r="AN79" s="36" t="str">
        <f>IF(AL$83&gt;1,1,"")</f>
        <v/>
      </c>
      <c r="AO79" s="39"/>
      <c r="AP79" s="87" t="str">
        <f>IF(AN79="","",VLOOKUP(AO79,'7 - Barème 2017'!$A$17:$H$249,8))</f>
        <v/>
      </c>
      <c r="AQ79" s="92" t="str">
        <f>IF(AR77="","",1)</f>
        <v/>
      </c>
      <c r="AR79" s="14"/>
      <c r="AS79" s="14"/>
      <c r="AT79" s="144" t="str">
        <f>IF(AU79="","",VLOOKUP(AV79,'7 - Barème 2017'!$A$17:$G$231,7))</f>
        <v/>
      </c>
      <c r="AU79" s="36" t="str">
        <f>IF(AS$83&gt;1,1,"")</f>
        <v/>
      </c>
      <c r="AV79" s="39"/>
      <c r="AW79" s="87" t="str">
        <f>IF(AU79="","",VLOOKUP(AV79,'7 - Barème 2017'!$A$17:$H$249,8))</f>
        <v/>
      </c>
      <c r="AX79" s="92" t="str">
        <f>IF(AY77="","",1)</f>
        <v/>
      </c>
      <c r="AY79" s="14"/>
      <c r="AZ79" s="14"/>
      <c r="BA79" s="144" t="str">
        <f>IF(BB79="","",VLOOKUP(BC79,'7 - Barème 2017'!$A$17:$G$231,7))</f>
        <v/>
      </c>
      <c r="BB79" s="36" t="str">
        <f>IF(AZ$83&gt;1,1,"")</f>
        <v/>
      </c>
      <c r="BC79" s="39"/>
      <c r="BD79" s="87" t="str">
        <f>IF(BB79="","",VLOOKUP(BC79,'7 - Barème 2017'!$A$17:$H$249,8))</f>
        <v/>
      </c>
      <c r="BE79" s="92" t="str">
        <f>IF(BF77="","",1)</f>
        <v/>
      </c>
      <c r="BF79" s="14"/>
      <c r="BG79" s="14"/>
      <c r="BH79" s="144" t="str">
        <f>IF(BI79="","",VLOOKUP(BJ79,'7 - Barème 2017'!$A$17:$G$231,7))</f>
        <v/>
      </c>
      <c r="BI79" s="36" t="str">
        <f>IF(BG$83&gt;1,1,"")</f>
        <v/>
      </c>
      <c r="BJ79" s="39"/>
      <c r="BK79" s="87" t="str">
        <f>IF(BI79="","",VLOOKUP(BJ79,'7 - Barème 2017'!$A$17:$H$249,8))</f>
        <v/>
      </c>
      <c r="BL79" s="92" t="str">
        <f>IF(BM77="","",1)</f>
        <v/>
      </c>
      <c r="BM79" s="14"/>
      <c r="BN79" s="14"/>
      <c r="BO79" s="144" t="str">
        <f>IF(BP79="","",VLOOKUP(BQ79,'7 - Barème 2017'!$A$17:$G$231,7))</f>
        <v/>
      </c>
      <c r="BP79" s="36" t="str">
        <f>IF(BN$83&gt;1,1,"")</f>
        <v/>
      </c>
      <c r="BQ79" s="39"/>
      <c r="BR79" s="87" t="str">
        <f>IF(BP79="","",VLOOKUP(BQ79,'7 - Barème 2017'!$A$17:$H$249,8))</f>
        <v/>
      </c>
      <c r="BS79" s="92" t="str">
        <f>IF(BT77="","",1)</f>
        <v/>
      </c>
      <c r="BT79" s="14"/>
      <c r="BU79" s="14"/>
      <c r="BV79" s="144" t="str">
        <f>IF(BW79="","",VLOOKUP(BX79,'7 - Barème 2017'!$A$17:$G$231,7))</f>
        <v/>
      </c>
      <c r="BW79" s="36" t="str">
        <f>IF(BU$83&gt;1,1,"")</f>
        <v/>
      </c>
      <c r="BX79" s="39"/>
      <c r="BY79" s="87" t="str">
        <f>IF(BW79="","",VLOOKUP(BX79,'7 - Barème 2017'!$A$17:$H$249,8))</f>
        <v/>
      </c>
      <c r="BZ79" s="92" t="str">
        <f>IF(CA77="","",1)</f>
        <v/>
      </c>
      <c r="CA79" s="14"/>
      <c r="CB79" s="14"/>
      <c r="CC79" s="144" t="str">
        <f>IF(CD79="","",VLOOKUP(CE79,'7 - Barème 2017'!$A$17:$G$231,7))</f>
        <v/>
      </c>
      <c r="CD79" s="36" t="str">
        <f>IF(CB$83&gt;1,1,"")</f>
        <v/>
      </c>
      <c r="CE79" s="39"/>
      <c r="CF79" s="87" t="str">
        <f>IF(CD79="","",VLOOKUP(CE79,'7 - Barème 2017'!$A$17:$H$249,8))</f>
        <v/>
      </c>
      <c r="CH79" s="177" t="s">
        <v>432</v>
      </c>
    </row>
    <row r="80" spans="1:86" x14ac:dyDescent="0.15">
      <c r="A80" s="49" t="s">
        <v>673</v>
      </c>
      <c r="B80" s="40"/>
      <c r="C80" s="38"/>
      <c r="D80" s="144" t="str">
        <f>IF(E80="","",VLOOKUP(F80,'7 - Barème 2017'!$A$17:$G$231,7))</f>
        <v/>
      </c>
      <c r="E80" s="36" t="str">
        <f>IF(C$83&gt;2,2,"")</f>
        <v/>
      </c>
      <c r="F80" s="39"/>
      <c r="G80" s="87" t="str">
        <f>IF(E80="","",VLOOKUP(F80,'7 - Barème 2017'!$A$17:$H$249,8))</f>
        <v/>
      </c>
      <c r="H80" s="49" t="s">
        <v>673</v>
      </c>
      <c r="I80" s="40"/>
      <c r="J80" s="38"/>
      <c r="K80" s="144" t="str">
        <f>IF(L80="","",VLOOKUP(M80,'7 - Barème 2017'!$A$17:$G$231,7))</f>
        <v/>
      </c>
      <c r="L80" s="36" t="str">
        <f>IF(J$83&gt;2,2,"")</f>
        <v/>
      </c>
      <c r="M80" s="39"/>
      <c r="N80" s="87" t="str">
        <f>IF(L80="","",VLOOKUP(M80,'7 - Barème 2017'!$A$17:$H$249,8))</f>
        <v/>
      </c>
      <c r="O80" s="49" t="s">
        <v>673</v>
      </c>
      <c r="P80" s="40"/>
      <c r="Q80" s="38"/>
      <c r="R80" s="144" t="str">
        <f>IF(S80="","",VLOOKUP(T80,'7 - Barème 2017'!$A$17:$G$231,7))</f>
        <v/>
      </c>
      <c r="S80" s="36" t="str">
        <f>IF(Q$83&gt;2,2,"")</f>
        <v/>
      </c>
      <c r="T80" s="39"/>
      <c r="U80" s="87" t="str">
        <f>IF(S80="","",VLOOKUP(T80,'7 - Barème 2017'!$A$17:$H$249,8))</f>
        <v/>
      </c>
      <c r="V80" s="49" t="s">
        <v>673</v>
      </c>
      <c r="W80" s="40"/>
      <c r="X80" s="38"/>
      <c r="Y80" s="144" t="str">
        <f>IF(Z80="","",VLOOKUP(AA80,'7 - Barème 2017'!$A$17:$G$231,7))</f>
        <v/>
      </c>
      <c r="Z80" s="36" t="str">
        <f>IF(X$83&gt;2,2,"")</f>
        <v/>
      </c>
      <c r="AA80" s="39"/>
      <c r="AB80" s="87" t="str">
        <f>IF(Z80="","",VLOOKUP(AA80,'7 - Barème 2017'!$A$17:$H$249,8))</f>
        <v/>
      </c>
      <c r="AC80" s="49" t="s">
        <v>673</v>
      </c>
      <c r="AD80" s="40"/>
      <c r="AE80" s="38"/>
      <c r="AF80" s="144" t="str">
        <f>IF(AG80="","",VLOOKUP(AH80,'7 - Barème 2017'!$A$17:$G$231,7))</f>
        <v/>
      </c>
      <c r="AG80" s="36" t="str">
        <f>IF(AE$83&gt;2,2,"")</f>
        <v/>
      </c>
      <c r="AH80" s="39"/>
      <c r="AI80" s="87" t="str">
        <f>IF(AG80="","",VLOOKUP(AH80,'7 - Barème 2017'!$A$17:$H$249,8))</f>
        <v/>
      </c>
      <c r="AJ80" s="49" t="s">
        <v>673</v>
      </c>
      <c r="AK80" s="40"/>
      <c r="AL80" s="38"/>
      <c r="AM80" s="144" t="str">
        <f>IF(AN80="","",VLOOKUP(AO80,'7 - Barème 2017'!$A$17:$G$231,7))</f>
        <v/>
      </c>
      <c r="AN80" s="36" t="str">
        <f>IF(AL$83&gt;2,2,"")</f>
        <v/>
      </c>
      <c r="AO80" s="39"/>
      <c r="AP80" s="87" t="str">
        <f>IF(AN80="","",VLOOKUP(AO80,'7 - Barème 2017'!$A$17:$H$249,8))</f>
        <v/>
      </c>
      <c r="AQ80" s="49" t="s">
        <v>673</v>
      </c>
      <c r="AR80" s="40"/>
      <c r="AS80" s="38"/>
      <c r="AT80" s="144" t="str">
        <f>IF(AU80="","",VLOOKUP(AV80,'7 - Barème 2017'!$A$17:$G$231,7))</f>
        <v/>
      </c>
      <c r="AU80" s="36" t="str">
        <f>IF(AS$83&gt;2,2,"")</f>
        <v/>
      </c>
      <c r="AV80" s="39"/>
      <c r="AW80" s="87" t="str">
        <f>IF(AU80="","",VLOOKUP(AV80,'7 - Barème 2017'!$A$17:$H$249,8))</f>
        <v/>
      </c>
      <c r="AX80" s="49" t="s">
        <v>673</v>
      </c>
      <c r="AY80" s="40"/>
      <c r="AZ80" s="38"/>
      <c r="BA80" s="144" t="str">
        <f>IF(BB80="","",VLOOKUP(BC80,'7 - Barème 2017'!$A$17:$G$231,7))</f>
        <v/>
      </c>
      <c r="BB80" s="36" t="str">
        <f>IF(AZ$83&gt;2,2,"")</f>
        <v/>
      </c>
      <c r="BC80" s="39"/>
      <c r="BD80" s="87" t="str">
        <f>IF(BB80="","",VLOOKUP(BC80,'7 - Barème 2017'!$A$17:$H$249,8))</f>
        <v/>
      </c>
      <c r="BE80" s="49" t="s">
        <v>673</v>
      </c>
      <c r="BF80" s="40"/>
      <c r="BG80" s="38"/>
      <c r="BH80" s="144" t="str">
        <f>IF(BI80="","",VLOOKUP(BJ80,'7 - Barème 2017'!$A$17:$G$231,7))</f>
        <v/>
      </c>
      <c r="BI80" s="36" t="str">
        <f>IF(BG$83&gt;2,2,"")</f>
        <v/>
      </c>
      <c r="BJ80" s="39"/>
      <c r="BK80" s="87" t="str">
        <f>IF(BI80="","",VLOOKUP(BJ80,'7 - Barème 2017'!$A$17:$H$249,8))</f>
        <v/>
      </c>
      <c r="BL80" s="49" t="s">
        <v>673</v>
      </c>
      <c r="BM80" s="40"/>
      <c r="BN80" s="38"/>
      <c r="BO80" s="144" t="str">
        <f>IF(BP80="","",VLOOKUP(BQ80,'7 - Barème 2017'!$A$17:$G$231,7))</f>
        <v/>
      </c>
      <c r="BP80" s="36" t="str">
        <f>IF(BN$83&gt;2,2,"")</f>
        <v/>
      </c>
      <c r="BQ80" s="39"/>
      <c r="BR80" s="87" t="str">
        <f>IF(BP80="","",VLOOKUP(BQ80,'7 - Barème 2017'!$A$17:$H$249,8))</f>
        <v/>
      </c>
      <c r="BS80" s="49" t="s">
        <v>673</v>
      </c>
      <c r="BT80" s="40"/>
      <c r="BU80" s="38"/>
      <c r="BV80" s="144" t="str">
        <f>IF(BW80="","",VLOOKUP(BX80,'7 - Barème 2017'!$A$17:$G$231,7))</f>
        <v/>
      </c>
      <c r="BW80" s="36" t="str">
        <f>IF(BU$83&gt;2,2,"")</f>
        <v/>
      </c>
      <c r="BX80" s="39"/>
      <c r="BY80" s="87" t="str">
        <f>IF(BW80="","",VLOOKUP(BX80,'7 - Barème 2017'!$A$17:$H$249,8))</f>
        <v/>
      </c>
      <c r="BZ80" s="49" t="s">
        <v>673</v>
      </c>
      <c r="CA80" s="40"/>
      <c r="CB80" s="38"/>
      <c r="CC80" s="144" t="str">
        <f>IF(CD80="","",VLOOKUP(CE80,'7 - Barème 2017'!$A$17:$G$231,7))</f>
        <v/>
      </c>
      <c r="CD80" s="36" t="str">
        <f>IF(CB$83&gt;2,2,"")</f>
        <v/>
      </c>
      <c r="CE80" s="39"/>
      <c r="CF80" s="87" t="str">
        <f>IF(CD80="","",VLOOKUP(CE80,'7 - Barème 2017'!$A$17:$H$249,8))</f>
        <v/>
      </c>
      <c r="CH80" s="177" t="s">
        <v>552</v>
      </c>
    </row>
    <row r="81" spans="1:86" x14ac:dyDescent="0.15">
      <c r="A81" s="49" t="s">
        <v>674</v>
      </c>
      <c r="B81" s="40"/>
      <c r="C81" s="38"/>
      <c r="D81" s="144" t="str">
        <f>IF(E81="","",VLOOKUP(F81,'7 - Barème 2017'!$A$17:$G$231,7))</f>
        <v/>
      </c>
      <c r="E81" s="36" t="str">
        <f>IF(C$83&gt;3,3,"")</f>
        <v/>
      </c>
      <c r="F81" s="39"/>
      <c r="G81" s="87" t="str">
        <f>IF(E81="","",VLOOKUP(F81,'7 - Barème 2017'!$A$17:$H$249,8))</f>
        <v/>
      </c>
      <c r="H81" s="49" t="s">
        <v>674</v>
      </c>
      <c r="I81" s="40"/>
      <c r="J81" s="38"/>
      <c r="K81" s="144" t="str">
        <f>IF(L81="","",VLOOKUP(M81,'7 - Barème 2017'!$A$17:$G$231,7))</f>
        <v/>
      </c>
      <c r="L81" s="36" t="str">
        <f>IF(J$83&gt;3,3,"")</f>
        <v/>
      </c>
      <c r="M81" s="39"/>
      <c r="N81" s="87" t="str">
        <f>IF(L81="","",VLOOKUP(M81,'7 - Barème 2017'!$A$17:$H$249,8))</f>
        <v/>
      </c>
      <c r="O81" s="49" t="s">
        <v>674</v>
      </c>
      <c r="P81" s="40"/>
      <c r="Q81" s="38"/>
      <c r="R81" s="144" t="str">
        <f>IF(S81="","",VLOOKUP(T81,'7 - Barème 2017'!$A$17:$G$231,7))</f>
        <v/>
      </c>
      <c r="S81" s="36" t="str">
        <f>IF(Q$83&gt;3,3,"")</f>
        <v/>
      </c>
      <c r="T81" s="39"/>
      <c r="U81" s="87" t="str">
        <f>IF(S81="","",VLOOKUP(T81,'7 - Barème 2017'!$A$17:$H$249,8))</f>
        <v/>
      </c>
      <c r="V81" s="49" t="s">
        <v>674</v>
      </c>
      <c r="W81" s="40"/>
      <c r="X81" s="38"/>
      <c r="Y81" s="144" t="str">
        <f>IF(Z81="","",VLOOKUP(AA81,'7 - Barème 2017'!$A$17:$G$231,7))</f>
        <v/>
      </c>
      <c r="Z81" s="36" t="str">
        <f>IF(X$83&gt;3,3,"")</f>
        <v/>
      </c>
      <c r="AA81" s="39"/>
      <c r="AB81" s="87" t="str">
        <f>IF(Z81="","",VLOOKUP(AA81,'7 - Barème 2017'!$A$17:$H$249,8))</f>
        <v/>
      </c>
      <c r="AC81" s="49" t="s">
        <v>674</v>
      </c>
      <c r="AD81" s="40"/>
      <c r="AE81" s="38"/>
      <c r="AF81" s="144" t="str">
        <f>IF(AG81="","",VLOOKUP(AH81,'7 - Barème 2017'!$A$17:$G$231,7))</f>
        <v/>
      </c>
      <c r="AG81" s="36" t="str">
        <f>IF(AE$83&gt;3,3,"")</f>
        <v/>
      </c>
      <c r="AH81" s="39"/>
      <c r="AI81" s="87" t="str">
        <f>IF(AG81="","",VLOOKUP(AH81,'7 - Barème 2017'!$A$17:$H$249,8))</f>
        <v/>
      </c>
      <c r="AJ81" s="49" t="s">
        <v>674</v>
      </c>
      <c r="AK81" s="40"/>
      <c r="AL81" s="38"/>
      <c r="AM81" s="144" t="str">
        <f>IF(AN81="","",VLOOKUP(AO81,'7 - Barème 2017'!$A$17:$G$231,7))</f>
        <v/>
      </c>
      <c r="AN81" s="36" t="str">
        <f>IF(AL$83&gt;3,3,"")</f>
        <v/>
      </c>
      <c r="AO81" s="39"/>
      <c r="AP81" s="87" t="str">
        <f>IF(AN81="","",VLOOKUP(AO81,'7 - Barème 2017'!$A$17:$H$249,8))</f>
        <v/>
      </c>
      <c r="AQ81" s="49" t="s">
        <v>674</v>
      </c>
      <c r="AR81" s="40"/>
      <c r="AS81" s="38"/>
      <c r="AT81" s="144" t="str">
        <f>IF(AU81="","",VLOOKUP(AV81,'7 - Barème 2017'!$A$17:$G$231,7))</f>
        <v/>
      </c>
      <c r="AU81" s="36" t="str">
        <f>IF(AS$83&gt;3,3,"")</f>
        <v/>
      </c>
      <c r="AV81" s="39"/>
      <c r="AW81" s="87" t="str">
        <f>IF(AU81="","",VLOOKUP(AV81,'7 - Barème 2017'!$A$17:$H$249,8))</f>
        <v/>
      </c>
      <c r="AX81" s="49" t="s">
        <v>674</v>
      </c>
      <c r="AY81" s="40"/>
      <c r="AZ81" s="38"/>
      <c r="BA81" s="144" t="str">
        <f>IF(BB81="","",VLOOKUP(BC81,'7 - Barème 2017'!$A$17:$G$231,7))</f>
        <v/>
      </c>
      <c r="BB81" s="36" t="str">
        <f>IF(AZ$83&gt;3,3,"")</f>
        <v/>
      </c>
      <c r="BC81" s="39"/>
      <c r="BD81" s="87" t="str">
        <f>IF(BB81="","",VLOOKUP(BC81,'7 - Barème 2017'!$A$17:$H$249,8))</f>
        <v/>
      </c>
      <c r="BE81" s="49" t="s">
        <v>674</v>
      </c>
      <c r="BF81" s="40"/>
      <c r="BG81" s="38"/>
      <c r="BH81" s="144" t="str">
        <f>IF(BI81="","",VLOOKUP(BJ81,'7 - Barème 2017'!$A$17:$G$231,7))</f>
        <v/>
      </c>
      <c r="BI81" s="36" t="str">
        <f>IF(BG$83&gt;3,3,"")</f>
        <v/>
      </c>
      <c r="BJ81" s="39"/>
      <c r="BK81" s="87" t="str">
        <f>IF(BI81="","",VLOOKUP(BJ81,'7 - Barème 2017'!$A$17:$H$249,8))</f>
        <v/>
      </c>
      <c r="BL81" s="49" t="s">
        <v>674</v>
      </c>
      <c r="BM81" s="40"/>
      <c r="BN81" s="38"/>
      <c r="BO81" s="144" t="str">
        <f>IF(BP81="","",VLOOKUP(BQ81,'7 - Barème 2017'!$A$17:$G$231,7))</f>
        <v/>
      </c>
      <c r="BP81" s="36" t="str">
        <f>IF(BN$83&gt;3,3,"")</f>
        <v/>
      </c>
      <c r="BQ81" s="39"/>
      <c r="BR81" s="87" t="str">
        <f>IF(BP81="","",VLOOKUP(BQ81,'7 - Barème 2017'!$A$17:$H$249,8))</f>
        <v/>
      </c>
      <c r="BS81" s="49" t="s">
        <v>674</v>
      </c>
      <c r="BT81" s="40"/>
      <c r="BU81" s="38"/>
      <c r="BV81" s="144" t="str">
        <f>IF(BW81="","",VLOOKUP(BX81,'7 - Barème 2017'!$A$17:$G$231,7))</f>
        <v/>
      </c>
      <c r="BW81" s="36" t="str">
        <f>IF(BU$83&gt;3,3,"")</f>
        <v/>
      </c>
      <c r="BX81" s="39"/>
      <c r="BY81" s="87" t="str">
        <f>IF(BW81="","",VLOOKUP(BX81,'7 - Barème 2017'!$A$17:$H$249,8))</f>
        <v/>
      </c>
      <c r="BZ81" s="49" t="s">
        <v>674</v>
      </c>
      <c r="CA81" s="40"/>
      <c r="CB81" s="38"/>
      <c r="CC81" s="144" t="str">
        <f>IF(CD81="","",VLOOKUP(CE81,'7 - Barème 2017'!$A$17:$G$231,7))</f>
        <v/>
      </c>
      <c r="CD81" s="36" t="str">
        <f>IF(CB$83&gt;3,3,"")</f>
        <v/>
      </c>
      <c r="CE81" s="39"/>
      <c r="CF81" s="87" t="str">
        <f>IF(CD81="","",VLOOKUP(CE81,'7 - Barème 2017'!$A$17:$H$249,8))</f>
        <v/>
      </c>
      <c r="CH81" s="177" t="s">
        <v>777</v>
      </c>
    </row>
    <row r="82" spans="1:86" x14ac:dyDescent="0.15">
      <c r="A82" s="49"/>
      <c r="B82" s="38"/>
      <c r="C82" s="38"/>
      <c r="D82" s="144" t="str">
        <f>IF(E82="","",VLOOKUP(F82,'7 - Barème 2017'!$A$17:$G$231,7))</f>
        <v/>
      </c>
      <c r="E82" s="36" t="str">
        <f>IF(C$83&gt;4,4,"")</f>
        <v/>
      </c>
      <c r="F82" s="37"/>
      <c r="G82" s="87" t="str">
        <f>IF(E82="","",VLOOKUP(F82,'7 - Barème 2017'!$A$17:$H$249,8))</f>
        <v/>
      </c>
      <c r="H82" s="49"/>
      <c r="I82" s="38"/>
      <c r="J82" s="38"/>
      <c r="K82" s="144" t="str">
        <f>IF(L82="","",VLOOKUP(M82,'7 - Barème 2017'!$A$17:$G$231,7))</f>
        <v/>
      </c>
      <c r="L82" s="36" t="str">
        <f>IF(J$83&gt;4,4,"")</f>
        <v/>
      </c>
      <c r="M82" s="37"/>
      <c r="N82" s="87" t="str">
        <f>IF(L82="","",VLOOKUP(M82,'7 - Barème 2017'!$A$17:$H$249,8))</f>
        <v/>
      </c>
      <c r="O82" s="49"/>
      <c r="P82" s="38"/>
      <c r="Q82" s="38"/>
      <c r="R82" s="144" t="str">
        <f>IF(S82="","",VLOOKUP(T82,'7 - Barème 2017'!$A$17:$G$231,7))</f>
        <v/>
      </c>
      <c r="S82" s="36" t="str">
        <f>IF(Q$83&gt;4,4,"")</f>
        <v/>
      </c>
      <c r="T82" s="37"/>
      <c r="U82" s="87" t="str">
        <f>IF(S82="","",VLOOKUP(T82,'7 - Barème 2017'!$A$17:$H$249,8))</f>
        <v/>
      </c>
      <c r="V82" s="49"/>
      <c r="W82" s="38"/>
      <c r="X82" s="38"/>
      <c r="Y82" s="144" t="str">
        <f>IF(Z82="","",VLOOKUP(AA82,'7 - Barème 2017'!$A$17:$G$231,7))</f>
        <v/>
      </c>
      <c r="Z82" s="36" t="str">
        <f>IF(X$83&gt;4,4,"")</f>
        <v/>
      </c>
      <c r="AA82" s="37"/>
      <c r="AB82" s="87" t="str">
        <f>IF(Z82="","",VLOOKUP(AA82,'7 - Barème 2017'!$A$17:$H$249,8))</f>
        <v/>
      </c>
      <c r="AC82" s="49"/>
      <c r="AD82" s="38"/>
      <c r="AE82" s="38"/>
      <c r="AF82" s="144" t="str">
        <f>IF(AG82="","",VLOOKUP(AH82,'7 - Barème 2017'!$A$17:$G$231,7))</f>
        <v/>
      </c>
      <c r="AG82" s="36" t="str">
        <f>IF(AE$83&gt;4,4,"")</f>
        <v/>
      </c>
      <c r="AH82" s="37"/>
      <c r="AI82" s="87" t="str">
        <f>IF(AG82="","",VLOOKUP(AH82,'7 - Barème 2017'!$A$17:$H$249,8))</f>
        <v/>
      </c>
      <c r="AJ82" s="49"/>
      <c r="AK82" s="38"/>
      <c r="AL82" s="38"/>
      <c r="AM82" s="144" t="str">
        <f>IF(AN82="","",VLOOKUP(AO82,'7 - Barème 2017'!$A$17:$G$231,7))</f>
        <v/>
      </c>
      <c r="AN82" s="36" t="str">
        <f>IF(AL$83&gt;4,4,"")</f>
        <v/>
      </c>
      <c r="AO82" s="37"/>
      <c r="AP82" s="87" t="str">
        <f>IF(AN82="","",VLOOKUP(AO82,'7 - Barème 2017'!$A$17:$H$249,8))</f>
        <v/>
      </c>
      <c r="AQ82" s="49"/>
      <c r="AR82" s="38"/>
      <c r="AS82" s="38"/>
      <c r="AT82" s="144" t="str">
        <f>IF(AU82="","",VLOOKUP(AV82,'7 - Barème 2017'!$A$17:$G$231,7))</f>
        <v/>
      </c>
      <c r="AU82" s="36" t="str">
        <f>IF(AS$83&gt;4,4,"")</f>
        <v/>
      </c>
      <c r="AV82" s="37"/>
      <c r="AW82" s="87" t="str">
        <f>IF(AU82="","",VLOOKUP(AV82,'7 - Barème 2017'!$A$17:$H$249,8))</f>
        <v/>
      </c>
      <c r="AX82" s="49"/>
      <c r="AY82" s="38"/>
      <c r="AZ82" s="38"/>
      <c r="BA82" s="144" t="str">
        <f>IF(BB82="","",VLOOKUP(BC82,'7 - Barème 2017'!$A$17:$G$231,7))</f>
        <v/>
      </c>
      <c r="BB82" s="36" t="str">
        <f>IF(AZ$83&gt;4,4,"")</f>
        <v/>
      </c>
      <c r="BC82" s="37"/>
      <c r="BD82" s="87" t="str">
        <f>IF(BB82="","",VLOOKUP(BC82,'7 - Barème 2017'!$A$17:$H$249,8))</f>
        <v/>
      </c>
      <c r="BE82" s="49"/>
      <c r="BF82" s="38"/>
      <c r="BG82" s="38"/>
      <c r="BH82" s="144" t="str">
        <f>IF(BI82="","",VLOOKUP(BJ82,'7 - Barème 2017'!$A$17:$G$231,7))</f>
        <v/>
      </c>
      <c r="BI82" s="36" t="str">
        <f>IF(BG$83&gt;4,4,"")</f>
        <v/>
      </c>
      <c r="BJ82" s="37"/>
      <c r="BK82" s="87" t="str">
        <f>IF(BI82="","",VLOOKUP(BJ82,'7 - Barème 2017'!$A$17:$H$249,8))</f>
        <v/>
      </c>
      <c r="BL82" s="49"/>
      <c r="BM82" s="38"/>
      <c r="BN82" s="38"/>
      <c r="BO82" s="144" t="str">
        <f>IF(BP82="","",VLOOKUP(BQ82,'7 - Barème 2017'!$A$17:$G$231,7))</f>
        <v/>
      </c>
      <c r="BP82" s="36" t="str">
        <f>IF(BN$83&gt;4,4,"")</f>
        <v/>
      </c>
      <c r="BQ82" s="37"/>
      <c r="BR82" s="87" t="str">
        <f>IF(BP82="","",VLOOKUP(BQ82,'7 - Barème 2017'!$A$17:$H$249,8))</f>
        <v/>
      </c>
      <c r="BS82" s="49"/>
      <c r="BT82" s="38"/>
      <c r="BU82" s="38"/>
      <c r="BV82" s="144" t="str">
        <f>IF(BW82="","",VLOOKUP(BX82,'7 - Barème 2017'!$A$17:$G$231,7))</f>
        <v/>
      </c>
      <c r="BW82" s="36" t="str">
        <f>IF(BU$83&gt;4,4,"")</f>
        <v/>
      </c>
      <c r="BX82" s="37"/>
      <c r="BY82" s="87" t="str">
        <f>IF(BW82="","",VLOOKUP(BX82,'7 - Barème 2017'!$A$17:$H$249,8))</f>
        <v/>
      </c>
      <c r="BZ82" s="49"/>
      <c r="CA82" s="38"/>
      <c r="CB82" s="38"/>
      <c r="CC82" s="144" t="str">
        <f>IF(CD82="","",VLOOKUP(CE82,'7 - Barème 2017'!$A$17:$G$231,7))</f>
        <v/>
      </c>
      <c r="CD82" s="36" t="str">
        <f>IF(CB$83&gt;4,4,"")</f>
        <v/>
      </c>
      <c r="CE82" s="37"/>
      <c r="CF82" s="87" t="str">
        <f>IF(CD82="","",VLOOKUP(CE82,'7 - Barème 2017'!$A$17:$H$249,8))</f>
        <v/>
      </c>
      <c r="CH82" s="177" t="s">
        <v>660</v>
      </c>
    </row>
    <row r="83" spans="1:86" x14ac:dyDescent="0.15">
      <c r="A83" s="47"/>
      <c r="B83" s="25" t="s">
        <v>408</v>
      </c>
      <c r="C83" s="30">
        <f>IF(B77="",0,B81-B80+1)</f>
        <v>0</v>
      </c>
      <c r="D83" s="30"/>
      <c r="E83" s="36"/>
      <c r="F83" s="57"/>
      <c r="G83" s="48"/>
      <c r="H83" s="47"/>
      <c r="I83" s="25" t="s">
        <v>408</v>
      </c>
      <c r="J83" s="30">
        <f>IF(I77="",0,I81-I80+1)</f>
        <v>0</v>
      </c>
      <c r="K83" s="30"/>
      <c r="L83" s="36"/>
      <c r="M83" s="57"/>
      <c r="N83" s="48"/>
      <c r="O83" s="47"/>
      <c r="P83" s="25" t="s">
        <v>408</v>
      </c>
      <c r="Q83" s="30">
        <f>IF(P77="",0,P81-P80+1)</f>
        <v>0</v>
      </c>
      <c r="R83" s="30"/>
      <c r="S83" s="36"/>
      <c r="T83" s="57"/>
      <c r="U83" s="48"/>
      <c r="V83" s="47"/>
      <c r="W83" s="25" t="s">
        <v>408</v>
      </c>
      <c r="X83" s="30">
        <f>IF(W77="",0,W81-W80+1)</f>
        <v>0</v>
      </c>
      <c r="Y83" s="30"/>
      <c r="Z83" s="36"/>
      <c r="AA83" s="57"/>
      <c r="AB83" s="48"/>
      <c r="AC83" s="47"/>
      <c r="AD83" s="25" t="s">
        <v>408</v>
      </c>
      <c r="AE83" s="30">
        <f>IF(AD77="",0,AD81-AD80+1)</f>
        <v>0</v>
      </c>
      <c r="AF83" s="30"/>
      <c r="AG83" s="36"/>
      <c r="AH83" s="57"/>
      <c r="AI83" s="48"/>
      <c r="AJ83" s="47"/>
      <c r="AK83" s="25" t="s">
        <v>408</v>
      </c>
      <c r="AL83" s="30">
        <f>IF(AK77="",0,AK81-AK80+1)</f>
        <v>0</v>
      </c>
      <c r="AM83" s="30"/>
      <c r="AN83" s="36"/>
      <c r="AO83" s="57"/>
      <c r="AP83" s="48"/>
      <c r="AQ83" s="47"/>
      <c r="AR83" s="25" t="s">
        <v>408</v>
      </c>
      <c r="AS83" s="30">
        <f>IF(AR77="",0,AR81-AR80+1)</f>
        <v>0</v>
      </c>
      <c r="AT83" s="30"/>
      <c r="AU83" s="36"/>
      <c r="AV83" s="57"/>
      <c r="AW83" s="48"/>
      <c r="AX83" s="47"/>
      <c r="AY83" s="25" t="s">
        <v>408</v>
      </c>
      <c r="AZ83" s="30">
        <f>IF(AY77="",0,AY81-AY80+1)</f>
        <v>0</v>
      </c>
      <c r="BA83" s="30"/>
      <c r="BB83" s="36"/>
      <c r="BC83" s="57"/>
      <c r="BD83" s="48"/>
      <c r="BE83" s="47"/>
      <c r="BF83" s="25" t="s">
        <v>408</v>
      </c>
      <c r="BG83" s="30">
        <f>IF(BF77="",0,BF81-BF80+1)</f>
        <v>0</v>
      </c>
      <c r="BH83" s="30"/>
      <c r="BI83" s="36"/>
      <c r="BJ83" s="57"/>
      <c r="BK83" s="48"/>
      <c r="BL83" s="47"/>
      <c r="BM83" s="25" t="s">
        <v>408</v>
      </c>
      <c r="BN83" s="30">
        <f>IF(BM77="",0,BM81-BM80+1)</f>
        <v>0</v>
      </c>
      <c r="BO83" s="30"/>
      <c r="BP83" s="36"/>
      <c r="BQ83" s="57"/>
      <c r="BR83" s="48"/>
      <c r="BS83" s="47"/>
      <c r="BT83" s="25" t="s">
        <v>408</v>
      </c>
      <c r="BU83" s="30">
        <f>IF(BT77="",0,BT81-BT80+1)</f>
        <v>0</v>
      </c>
      <c r="BV83" s="30"/>
      <c r="BW83" s="36"/>
      <c r="BX83" s="57"/>
      <c r="BY83" s="48"/>
      <c r="BZ83" s="47"/>
      <c r="CA83" s="25" t="s">
        <v>408</v>
      </c>
      <c r="CB83" s="30">
        <f>IF(CA77="",0,CA81-CA80+1)</f>
        <v>0</v>
      </c>
      <c r="CC83" s="30"/>
      <c r="CD83" s="36"/>
      <c r="CE83" s="57"/>
      <c r="CF83" s="48"/>
      <c r="CH83" s="177" t="s">
        <v>433</v>
      </c>
    </row>
    <row r="84" spans="1:86" x14ac:dyDescent="0.15">
      <c r="A84" s="51"/>
      <c r="B84" s="52" t="s">
        <v>601</v>
      </c>
      <c r="C84" s="53"/>
      <c r="D84" s="54">
        <f>B77</f>
        <v>0</v>
      </c>
      <c r="E84" s="54"/>
      <c r="F84" s="142">
        <f>IF(B77="",0,IF(C83=1,'7 - Barème 2017'!$E$5/2,(IF(AND(C83&gt;1,B78="e"),SUM(G79:G82)+((VLOOKUP(C83-1,E79:G82,3))/2),SUM(G79:G82)+VLOOKUP(C83-1,E79:G82,3)))))</f>
        <v>0</v>
      </c>
      <c r="G84" s="56"/>
      <c r="H84" s="51"/>
      <c r="I84" s="52" t="s">
        <v>601</v>
      </c>
      <c r="J84" s="53"/>
      <c r="K84" s="54">
        <f>I77</f>
        <v>0</v>
      </c>
      <c r="L84" s="54"/>
      <c r="M84" s="142">
        <f>IF(I77="",0,IF(J83=1,'7 - Barème 2017'!$E$5/2,(IF(AND(J83&gt;1,I78="e"),SUM(N79:N82)+((VLOOKUP(J83-1,L79:N82,3))/2),SUM(N79:N82)+VLOOKUP(J83-1,L79:N82,3)))))</f>
        <v>0</v>
      </c>
      <c r="N84" s="56"/>
      <c r="O84" s="51"/>
      <c r="P84" s="52" t="s">
        <v>601</v>
      </c>
      <c r="Q84" s="53"/>
      <c r="R84" s="54">
        <f>P77</f>
        <v>0</v>
      </c>
      <c r="S84" s="54"/>
      <c r="T84" s="142">
        <f>IF(P77="",0,IF(Q83=1,'7 - Barème 2017'!$E$5/2,(IF(AND(Q83&gt;1,P78="e"),SUM(U79:U82)+((VLOOKUP(Q83-1,S79:U82,3))/2),SUM(U79:U82)+VLOOKUP(Q83-1,S79:U82,3)))))</f>
        <v>0</v>
      </c>
      <c r="U84" s="56"/>
      <c r="V84" s="51"/>
      <c r="W84" s="52" t="s">
        <v>601</v>
      </c>
      <c r="X84" s="53"/>
      <c r="Y84" s="54">
        <f>W77</f>
        <v>0</v>
      </c>
      <c r="Z84" s="54"/>
      <c r="AA84" s="142">
        <f>IF(W77="",0,IF(X83=1,'7 - Barème 2017'!$E$5/2,(IF(AND(X83&gt;1,W78="e"),SUM(AB79:AB82)+((VLOOKUP(X83-1,Z79:AB82,3))/2),SUM(AB79:AB82)+VLOOKUP(X83-1,Z79:AB82,3)))))</f>
        <v>0</v>
      </c>
      <c r="AB84" s="56"/>
      <c r="AC84" s="51"/>
      <c r="AD84" s="52" t="s">
        <v>601</v>
      </c>
      <c r="AE84" s="53"/>
      <c r="AF84" s="54">
        <f>AD77</f>
        <v>0</v>
      </c>
      <c r="AG84" s="54"/>
      <c r="AH84" s="142">
        <f>IF(AD77="",0,IF(AE83=1,'7 - Barème 2017'!$E$5/2,(IF(AND(AE83&gt;1,AD78="e"),SUM(AI79:AI82)+((VLOOKUP(AE83-1,AG79:AI82,3))/2),SUM(AI79:AI82)+VLOOKUP(AE83-1,AG79:AI82,3)))))</f>
        <v>0</v>
      </c>
      <c r="AI84" s="56"/>
      <c r="AJ84" s="51"/>
      <c r="AK84" s="52" t="s">
        <v>601</v>
      </c>
      <c r="AL84" s="53"/>
      <c r="AM84" s="54">
        <f>AK77</f>
        <v>0</v>
      </c>
      <c r="AN84" s="54"/>
      <c r="AO84" s="142">
        <f>IF(AK77="",0,IF(AL83=1,'7 - Barème 2017'!$E$5/2,(IF(AND(AL83&gt;1,AK78="e"),SUM(AP79:AP82)+((VLOOKUP(AL83-1,AN79:AP82,3))/2),SUM(AP79:AP82)+VLOOKUP(AL83-1,AN79:AP82,3)))))</f>
        <v>0</v>
      </c>
      <c r="AP84" s="56"/>
      <c r="AQ84" s="51"/>
      <c r="AR84" s="52" t="s">
        <v>601</v>
      </c>
      <c r="AS84" s="53"/>
      <c r="AT84" s="54">
        <f>AR77</f>
        <v>0</v>
      </c>
      <c r="AU84" s="54"/>
      <c r="AV84" s="142">
        <f>IF(AR77="",0,IF(AS83=1,'7 - Barème 2017'!$E$5/2,(IF(AND(AS83&gt;1,AR78="e"),SUM(AW79:AW82)+((VLOOKUP(AS83-1,AU79:AW82,3))/2),SUM(AW79:AW82)+VLOOKUP(AS83-1,AU79:AW82,3)))))</f>
        <v>0</v>
      </c>
      <c r="AW84" s="56"/>
      <c r="AX84" s="51"/>
      <c r="AY84" s="52" t="s">
        <v>601</v>
      </c>
      <c r="AZ84" s="53"/>
      <c r="BA84" s="54">
        <f>AY77</f>
        <v>0</v>
      </c>
      <c r="BB84" s="54"/>
      <c r="BC84" s="142">
        <f>IF(AY77="",0,IF(AZ83=1,'7 - Barème 2017'!$E$5/2,(IF(AND(AZ83&gt;1,AY78="e"),SUM(BD79:BD82)+((VLOOKUP(AZ83-1,BB79:BD82,3))/2),SUM(BD79:BD82)+VLOOKUP(AZ83-1,BB79:BD82,3)))))</f>
        <v>0</v>
      </c>
      <c r="BD84" s="56"/>
      <c r="BE84" s="51"/>
      <c r="BF84" s="52" t="s">
        <v>601</v>
      </c>
      <c r="BG84" s="53"/>
      <c r="BH84" s="54">
        <f>BF77</f>
        <v>0</v>
      </c>
      <c r="BI84" s="54"/>
      <c r="BJ84" s="142">
        <f>IF(BF77="",0,IF(BG83=1,'7 - Barème 2017'!$E$5/2,(IF(AND(BG83&gt;1,BF78="e"),SUM(BK79:BK82)+((VLOOKUP(BG83-1,BI79:BK82,3))/2),SUM(BK79:BK82)+VLOOKUP(BG83-1,BI79:BK82,3)))))</f>
        <v>0</v>
      </c>
      <c r="BK84" s="56"/>
      <c r="BL84" s="51"/>
      <c r="BM84" s="52" t="s">
        <v>601</v>
      </c>
      <c r="BN84" s="53"/>
      <c r="BO84" s="54">
        <f>BM77</f>
        <v>0</v>
      </c>
      <c r="BP84" s="54"/>
      <c r="BQ84" s="142">
        <f>IF(BM77="",0,IF(BN83=1,'7 - Barème 2017'!$E$5/2,(IF(AND(BN83&gt;1,BM78="e"),SUM(BR79:BR82)+((VLOOKUP(BN83-1,BP79:BR82,3))/2),SUM(BR79:BR82)+VLOOKUP(BN83-1,BP79:BR82,3)))))</f>
        <v>0</v>
      </c>
      <c r="BR84" s="56"/>
      <c r="BS84" s="51"/>
      <c r="BT84" s="52" t="s">
        <v>601</v>
      </c>
      <c r="BU84" s="53"/>
      <c r="BV84" s="54">
        <f>BT77</f>
        <v>0</v>
      </c>
      <c r="BW84" s="54"/>
      <c r="BX84" s="142">
        <f>IF(BT77="",0,IF(BU83=1,'7 - Barème 2017'!$E$5/2,(IF(AND(BU83&gt;1,BT78="e"),SUM(BY79:BY82)+((VLOOKUP(BU83-1,BW79:BY82,3))/2),SUM(BY79:BY82)+VLOOKUP(BU83-1,BW79:BY82,3)))))</f>
        <v>0</v>
      </c>
      <c r="BY84" s="56"/>
      <c r="BZ84" s="51"/>
      <c r="CA84" s="52" t="s">
        <v>601</v>
      </c>
      <c r="CB84" s="53"/>
      <c r="CC84" s="54">
        <f>CA77</f>
        <v>0</v>
      </c>
      <c r="CD84" s="54"/>
      <c r="CE84" s="142">
        <f>IF(CA77="",0,IF(CB83=1,'7 - Barème 2017'!$E$5/2,(IF(AND(CB83&gt;1,CA78="e"),SUM(CF79:CF82)+((VLOOKUP(CB83-1,CD79:CF82,3))/2),SUM(CF79:CF82)+VLOOKUP(CB83-1,CD79:CF82,3)))))</f>
        <v>0</v>
      </c>
      <c r="CF84" s="56"/>
      <c r="CH84" s="177" t="s">
        <v>553</v>
      </c>
    </row>
    <row r="85" spans="1:86" x14ac:dyDescent="0.15">
      <c r="A85" s="14"/>
      <c r="B85" s="14"/>
      <c r="C85" s="14"/>
      <c r="D85" s="30"/>
      <c r="E85" s="25"/>
      <c r="F85" s="14"/>
      <c r="G85" s="30"/>
      <c r="H85" s="14"/>
      <c r="I85" s="14"/>
      <c r="J85" s="14"/>
      <c r="K85" s="30"/>
      <c r="L85" s="25"/>
      <c r="M85" s="14"/>
      <c r="N85" s="30"/>
      <c r="O85" s="14"/>
      <c r="P85" s="14"/>
      <c r="Q85" s="14"/>
      <c r="R85" s="30"/>
      <c r="S85" s="25"/>
      <c r="T85" s="14"/>
      <c r="U85" s="30"/>
      <c r="V85" s="14"/>
      <c r="W85" s="14"/>
      <c r="X85" s="14"/>
      <c r="Y85" s="30"/>
      <c r="Z85" s="25"/>
      <c r="AA85" s="14"/>
      <c r="AB85" s="30"/>
      <c r="AC85" s="14"/>
      <c r="AD85" s="14"/>
      <c r="AE85" s="14"/>
      <c r="AF85" s="30"/>
      <c r="AG85" s="25"/>
      <c r="AH85" s="14"/>
      <c r="AI85" s="30"/>
      <c r="AJ85" s="14"/>
      <c r="AK85" s="14"/>
      <c r="AL85" s="14"/>
      <c r="AM85" s="30"/>
      <c r="AN85" s="25"/>
      <c r="AO85" s="14"/>
      <c r="AP85" s="30"/>
      <c r="AQ85" s="14"/>
      <c r="AR85" s="14"/>
      <c r="AS85" s="14"/>
      <c r="AT85" s="30"/>
      <c r="AU85" s="25"/>
      <c r="AV85" s="14"/>
      <c r="AW85" s="30"/>
      <c r="AX85" s="14"/>
      <c r="AY85" s="14"/>
      <c r="AZ85" s="14"/>
      <c r="BA85" s="30"/>
      <c r="BB85" s="25"/>
      <c r="BC85" s="14"/>
      <c r="BD85" s="30"/>
      <c r="BE85" s="14"/>
      <c r="BF85" s="14"/>
      <c r="BG85" s="14"/>
      <c r="BH85" s="30"/>
      <c r="BI85" s="25"/>
      <c r="BJ85" s="14"/>
      <c r="BK85" s="30"/>
      <c r="BL85" s="14"/>
      <c r="BM85" s="14"/>
      <c r="BN85" s="14"/>
      <c r="BO85" s="30"/>
      <c r="BP85" s="25"/>
      <c r="BQ85" s="14"/>
      <c r="BR85" s="30"/>
      <c r="BS85" s="14"/>
      <c r="BT85" s="14"/>
      <c r="BU85" s="14"/>
      <c r="BV85" s="30"/>
      <c r="BW85" s="25"/>
      <c r="BX85" s="14"/>
      <c r="BY85" s="30"/>
      <c r="BZ85" s="14"/>
      <c r="CA85" s="14"/>
      <c r="CB85" s="14"/>
      <c r="CC85" s="30"/>
      <c r="CD85" s="25"/>
      <c r="CE85" s="14"/>
      <c r="CF85" s="30"/>
      <c r="CH85" s="177" t="s">
        <v>554</v>
      </c>
    </row>
    <row r="86" spans="1:86" x14ac:dyDescent="0.15">
      <c r="A86" s="12"/>
      <c r="B86" s="14"/>
      <c r="C86" s="14"/>
      <c r="D86" s="30"/>
      <c r="E86" s="25"/>
      <c r="F86" s="14"/>
      <c r="G86" s="19"/>
      <c r="H86" s="12"/>
      <c r="I86" s="14"/>
      <c r="J86" s="14"/>
      <c r="K86" s="30"/>
      <c r="L86" s="25"/>
      <c r="M86" s="14"/>
      <c r="N86" s="19"/>
      <c r="O86" s="12"/>
      <c r="P86" s="14"/>
      <c r="Q86" s="14"/>
      <c r="R86" s="30"/>
      <c r="S86" s="25"/>
      <c r="T86" s="14"/>
      <c r="U86" s="19"/>
      <c r="V86" s="12"/>
      <c r="W86" s="14"/>
      <c r="X86" s="14"/>
      <c r="Y86" s="30"/>
      <c r="Z86" s="25"/>
      <c r="AA86" s="14"/>
      <c r="AB86" s="19"/>
      <c r="AC86" s="12"/>
      <c r="AD86" s="14"/>
      <c r="AE86" s="14"/>
      <c r="AF86" s="30"/>
      <c r="AG86" s="25"/>
      <c r="AH86" s="14"/>
      <c r="AI86" s="19"/>
      <c r="AJ86" s="12"/>
      <c r="AK86" s="14"/>
      <c r="AL86" s="14"/>
      <c r="AM86" s="30"/>
      <c r="AN86" s="25"/>
      <c r="AO86" s="14"/>
      <c r="AP86" s="19"/>
      <c r="AQ86" s="12"/>
      <c r="AR86" s="14"/>
      <c r="AS86" s="14"/>
      <c r="AT86" s="30"/>
      <c r="AU86" s="25"/>
      <c r="AV86" s="14"/>
      <c r="AW86" s="19"/>
      <c r="AX86" s="12"/>
      <c r="AY86" s="14"/>
      <c r="AZ86" s="14"/>
      <c r="BA86" s="30"/>
      <c r="BB86" s="25"/>
      <c r="BC86" s="14"/>
      <c r="BD86" s="19"/>
      <c r="BE86" s="12"/>
      <c r="BF86" s="14"/>
      <c r="BG86" s="14"/>
      <c r="BH86" s="30"/>
      <c r="BI86" s="25"/>
      <c r="BJ86" s="14"/>
      <c r="BK86" s="19"/>
      <c r="BL86" s="12"/>
      <c r="BM86" s="14"/>
      <c r="BN86" s="14"/>
      <c r="BO86" s="30"/>
      <c r="BP86" s="25"/>
      <c r="BQ86" s="14"/>
      <c r="BR86" s="19"/>
      <c r="BS86" s="12"/>
      <c r="BT86" s="14"/>
      <c r="BU86" s="14"/>
      <c r="BV86" s="30"/>
      <c r="BW86" s="25"/>
      <c r="BX86" s="14"/>
      <c r="BY86" s="19"/>
      <c r="BZ86" s="12"/>
      <c r="CA86" s="14"/>
      <c r="CB86" s="14"/>
      <c r="CC86" s="30"/>
      <c r="CD86" s="25"/>
      <c r="CE86" s="14"/>
      <c r="CF86" s="19"/>
      <c r="CH86" s="177" t="s">
        <v>434</v>
      </c>
    </row>
    <row r="87" spans="1:86" x14ac:dyDescent="0.15">
      <c r="A87" s="49" t="s">
        <v>576</v>
      </c>
      <c r="B87" s="50"/>
      <c r="C87" s="13"/>
      <c r="D87" s="42"/>
      <c r="E87" s="42"/>
      <c r="F87" s="43"/>
      <c r="G87" s="44"/>
      <c r="H87" s="49" t="s">
        <v>576</v>
      </c>
      <c r="I87" s="50"/>
      <c r="J87" s="13"/>
      <c r="K87" s="42"/>
      <c r="L87" s="42"/>
      <c r="M87" s="43"/>
      <c r="N87" s="44"/>
      <c r="O87" s="49" t="s">
        <v>576</v>
      </c>
      <c r="P87" s="50"/>
      <c r="Q87" s="13"/>
      <c r="R87" s="42"/>
      <c r="S87" s="42"/>
      <c r="T87" s="43"/>
      <c r="U87" s="44"/>
      <c r="V87" s="49" t="s">
        <v>576</v>
      </c>
      <c r="W87" s="50"/>
      <c r="X87" s="13"/>
      <c r="Y87" s="42"/>
      <c r="Z87" s="42"/>
      <c r="AA87" s="43"/>
      <c r="AB87" s="44"/>
      <c r="AC87" s="49" t="s">
        <v>576</v>
      </c>
      <c r="AD87" s="50"/>
      <c r="AE87" s="13"/>
      <c r="AF87" s="42"/>
      <c r="AG87" s="42"/>
      <c r="AH87" s="43"/>
      <c r="AI87" s="44"/>
      <c r="AJ87" s="49" t="s">
        <v>576</v>
      </c>
      <c r="AK87" s="50"/>
      <c r="AL87" s="13"/>
      <c r="AM87" s="42"/>
      <c r="AN87" s="42"/>
      <c r="AO87" s="43"/>
      <c r="AP87" s="44"/>
      <c r="AQ87" s="49" t="s">
        <v>576</v>
      </c>
      <c r="AR87" s="50"/>
      <c r="AS87" s="13"/>
      <c r="AT87" s="42"/>
      <c r="AU87" s="42"/>
      <c r="AV87" s="43"/>
      <c r="AW87" s="44"/>
      <c r="AX87" s="49" t="s">
        <v>576</v>
      </c>
      <c r="AY87" s="50"/>
      <c r="AZ87" s="13"/>
      <c r="BA87" s="42"/>
      <c r="BB87" s="42"/>
      <c r="BC87" s="43"/>
      <c r="BD87" s="44"/>
      <c r="BE87" s="49" t="s">
        <v>576</v>
      </c>
      <c r="BF87" s="50"/>
      <c r="BG87" s="13"/>
      <c r="BH87" s="42"/>
      <c r="BI87" s="42"/>
      <c r="BJ87" s="43"/>
      <c r="BK87" s="44"/>
      <c r="BL87" s="49" t="s">
        <v>576</v>
      </c>
      <c r="BM87" s="50"/>
      <c r="BN87" s="13"/>
      <c r="BO87" s="42"/>
      <c r="BP87" s="42"/>
      <c r="BQ87" s="43"/>
      <c r="BR87" s="44"/>
      <c r="BS87" s="49" t="s">
        <v>576</v>
      </c>
      <c r="BT87" s="50"/>
      <c r="BU87" s="13"/>
      <c r="BV87" s="42"/>
      <c r="BW87" s="42"/>
      <c r="BX87" s="43"/>
      <c r="BY87" s="44"/>
      <c r="BZ87" s="49" t="s">
        <v>576</v>
      </c>
      <c r="CA87" s="50"/>
      <c r="CB87" s="13"/>
      <c r="CC87" s="42"/>
      <c r="CD87" s="42"/>
      <c r="CE87" s="43"/>
      <c r="CF87" s="44"/>
      <c r="CH87" s="177" t="s">
        <v>794</v>
      </c>
    </row>
    <row r="88" spans="1:86" x14ac:dyDescent="0.15">
      <c r="A88" s="45" t="s">
        <v>654</v>
      </c>
      <c r="B88" s="143" t="str">
        <f>IF(B87="","",IF(AND(OR(D89="e",D89=""),OR(D90="",D90="e"),OR(D91="",D91="e"),OR(D92="",D92="e")),"E","Hors Zone Euro"))</f>
        <v/>
      </c>
      <c r="C88" s="14"/>
      <c r="D88" s="30">
        <f>IF(B87="",0,C93-1)</f>
        <v>0</v>
      </c>
      <c r="E88" s="36" t="s">
        <v>656</v>
      </c>
      <c r="F88" s="25"/>
      <c r="G88" s="46"/>
      <c r="H88" s="45" t="s">
        <v>654</v>
      </c>
      <c r="I88" s="143" t="str">
        <f>IF(I87="","",IF(AND(OR(K89="e",K89=""),OR(K90="",K90="e"),OR(K91="",K91="e"),OR(K92="",K92="e")),"E","Hors Zone Euro"))</f>
        <v/>
      </c>
      <c r="J88" s="14"/>
      <c r="K88" s="30">
        <f>IF(I87="",0,J93-1)</f>
        <v>0</v>
      </c>
      <c r="L88" s="36" t="s">
        <v>656</v>
      </c>
      <c r="M88" s="25"/>
      <c r="N88" s="46"/>
      <c r="O88" s="45" t="s">
        <v>654</v>
      </c>
      <c r="P88" s="143" t="str">
        <f>IF(P87="","",IF(AND(OR(R89="e",R89=""),OR(R90="",R90="e"),OR(R91="",R91="e"),OR(R92="",R92="e")),"E","Hors Zone Euro"))</f>
        <v/>
      </c>
      <c r="Q88" s="14"/>
      <c r="R88" s="30">
        <f>IF(P87="",0,Q93-1)</f>
        <v>0</v>
      </c>
      <c r="S88" s="36" t="s">
        <v>656</v>
      </c>
      <c r="T88" s="25"/>
      <c r="U88" s="46"/>
      <c r="V88" s="45" t="s">
        <v>654</v>
      </c>
      <c r="W88" s="143" t="str">
        <f>IF(W87="","",IF(AND(OR(Y89="e",Y89=""),OR(Y90="",Y90="e"),OR(Y91="",Y91="e"),OR(Y92="",Y92="e")),"E","Hors Zone Euro"))</f>
        <v/>
      </c>
      <c r="X88" s="14"/>
      <c r="Y88" s="30">
        <f>IF(W87="",0,X93-1)</f>
        <v>0</v>
      </c>
      <c r="Z88" s="36" t="s">
        <v>656</v>
      </c>
      <c r="AA88" s="25"/>
      <c r="AB88" s="46"/>
      <c r="AC88" s="45" t="s">
        <v>654</v>
      </c>
      <c r="AD88" s="143" t="str">
        <f>IF(AD87="","",IF(AND(OR(AF89="e",AF89=""),OR(AF90="",AF90="e"),OR(AF91="",AF91="e"),OR(AF92="",AF92="e")),"E","Hors Zone Euro"))</f>
        <v/>
      </c>
      <c r="AE88" s="14"/>
      <c r="AF88" s="30">
        <f>IF(AD87="",0,AE93-1)</f>
        <v>0</v>
      </c>
      <c r="AG88" s="36" t="s">
        <v>656</v>
      </c>
      <c r="AH88" s="25"/>
      <c r="AI88" s="46"/>
      <c r="AJ88" s="45" t="s">
        <v>654</v>
      </c>
      <c r="AK88" s="143" t="str">
        <f>IF(AK87="","",IF(AND(OR(AM89="e",AM89=""),OR(AM90="",AM90="e"),OR(AM91="",AM91="e"),OR(AM92="",AM92="e")),"E","Hors Zone Euro"))</f>
        <v/>
      </c>
      <c r="AL88" s="14"/>
      <c r="AM88" s="30">
        <f>IF(AK87="",0,AL93-1)</f>
        <v>0</v>
      </c>
      <c r="AN88" s="36" t="s">
        <v>656</v>
      </c>
      <c r="AO88" s="25"/>
      <c r="AP88" s="46"/>
      <c r="AQ88" s="45" t="s">
        <v>654</v>
      </c>
      <c r="AR88" s="143" t="str">
        <f>IF(AR87="","",IF(AND(OR(AT89="e",AT89=""),OR(AT90="",AT90="e"),OR(AT91="",AT91="e"),OR(AT92="",AT92="e")),"E","Hors Zone Euro"))</f>
        <v/>
      </c>
      <c r="AS88" s="14"/>
      <c r="AT88" s="30">
        <f>IF(AR87="",0,AS93-1)</f>
        <v>0</v>
      </c>
      <c r="AU88" s="36" t="s">
        <v>656</v>
      </c>
      <c r="AV88" s="25"/>
      <c r="AW88" s="46"/>
      <c r="AX88" s="45" t="s">
        <v>654</v>
      </c>
      <c r="AY88" s="143" t="str">
        <f>IF(AY87="","",IF(AND(OR(BA89="e",BA89=""),OR(BA90="",BA90="e"),OR(BA91="",BA91="e"),OR(BA92="",BA92="e")),"E","Hors Zone Euro"))</f>
        <v/>
      </c>
      <c r="AZ88" s="14"/>
      <c r="BA88" s="30">
        <f>IF(AY87="",0,AZ93-1)</f>
        <v>0</v>
      </c>
      <c r="BB88" s="36" t="s">
        <v>656</v>
      </c>
      <c r="BC88" s="25"/>
      <c r="BD88" s="46"/>
      <c r="BE88" s="45" t="s">
        <v>654</v>
      </c>
      <c r="BF88" s="143" t="str">
        <f>IF(BF87="","",IF(AND(OR(BH89="e",BH89=""),OR(BH90="",BH90="e"),OR(BH91="",BH91="e"),OR(BH92="",BH92="e")),"E","Hors Zone Euro"))</f>
        <v/>
      </c>
      <c r="BG88" s="14"/>
      <c r="BH88" s="30">
        <f>IF(BF87="",0,BG93-1)</f>
        <v>0</v>
      </c>
      <c r="BI88" s="36" t="s">
        <v>656</v>
      </c>
      <c r="BJ88" s="25"/>
      <c r="BK88" s="46"/>
      <c r="BL88" s="45" t="s">
        <v>654</v>
      </c>
      <c r="BM88" s="143" t="str">
        <f>IF(BM87="","",IF(AND(OR(BO89="e",BO89=""),OR(BO90="",BO90="e"),OR(BO91="",BO91="e"),OR(BO92="",BO92="e")),"E","Hors Zone Euro"))</f>
        <v/>
      </c>
      <c r="BN88" s="14"/>
      <c r="BO88" s="30">
        <f>IF(BM87="",0,BN93-1)</f>
        <v>0</v>
      </c>
      <c r="BP88" s="36" t="s">
        <v>656</v>
      </c>
      <c r="BQ88" s="25"/>
      <c r="BR88" s="46"/>
      <c r="BS88" s="45" t="s">
        <v>654</v>
      </c>
      <c r="BT88" s="143" t="str">
        <f>IF(BT87="","",IF(AND(OR(BV89="e",BV89=""),OR(BV90="",BV90="e"),OR(BV91="",BV91="e"),OR(BV92="",BV92="e")),"E","Hors Zone Euro"))</f>
        <v/>
      </c>
      <c r="BU88" s="14"/>
      <c r="BV88" s="30">
        <f>IF(BT87="",0,BU93-1)</f>
        <v>0</v>
      </c>
      <c r="BW88" s="36" t="s">
        <v>656</v>
      </c>
      <c r="BX88" s="25"/>
      <c r="BY88" s="46"/>
      <c r="BZ88" s="45" t="s">
        <v>654</v>
      </c>
      <c r="CA88" s="143" t="str">
        <f>IF(CA87="","",IF(AND(OR(CC89="e",CC89=""),OR(CC90="",CC90="e"),OR(CC91="",CC91="e"),OR(CC92="",CC92="e")),"E","Hors Zone Euro"))</f>
        <v/>
      </c>
      <c r="CB88" s="14"/>
      <c r="CC88" s="30">
        <f>IF(CA87="",0,CB93-1)</f>
        <v>0</v>
      </c>
      <c r="CD88" s="36" t="s">
        <v>656</v>
      </c>
      <c r="CE88" s="25"/>
      <c r="CF88" s="46"/>
      <c r="CH88" s="177" t="s">
        <v>468</v>
      </c>
    </row>
    <row r="89" spans="1:86" x14ac:dyDescent="0.15">
      <c r="A89" s="92" t="str">
        <f>IF(B87="","",1)</f>
        <v/>
      </c>
      <c r="B89" s="14"/>
      <c r="C89" s="14"/>
      <c r="D89" s="144" t="str">
        <f>IF(E89="","",VLOOKUP(F89,'7 - Barème 2017'!$A$17:$G$231,7))</f>
        <v/>
      </c>
      <c r="E89" s="36" t="str">
        <f>IF(C$93&gt;1,1,"")</f>
        <v/>
      </c>
      <c r="F89" s="39"/>
      <c r="G89" s="87" t="str">
        <f>IF(E89="","",VLOOKUP(F89,'7 - Barème 2017'!$A$17:$H$249,8))</f>
        <v/>
      </c>
      <c r="H89" s="92" t="str">
        <f>IF(I87="","",1)</f>
        <v/>
      </c>
      <c r="I89" s="14"/>
      <c r="J89" s="14"/>
      <c r="K89" s="144" t="str">
        <f>IF(L89="","",VLOOKUP(M89,'7 - Barème 2017'!$A$17:$G$231,7))</f>
        <v/>
      </c>
      <c r="L89" s="36" t="str">
        <f>IF(J$93&gt;1,1,"")</f>
        <v/>
      </c>
      <c r="M89" s="39"/>
      <c r="N89" s="87" t="str">
        <f>IF(L89="","",VLOOKUP(M89,'7 - Barème 2017'!$A$17:$H$249,8))</f>
        <v/>
      </c>
      <c r="O89" s="92" t="str">
        <f>IF(P87="","",1)</f>
        <v/>
      </c>
      <c r="P89" s="14"/>
      <c r="Q89" s="14"/>
      <c r="R89" s="144" t="str">
        <f>IF(S89="","",VLOOKUP(T89,'7 - Barème 2017'!$A$17:$G$231,7))</f>
        <v/>
      </c>
      <c r="S89" s="36" t="str">
        <f>IF(Q$93&gt;1,1,"")</f>
        <v/>
      </c>
      <c r="T89" s="39"/>
      <c r="U89" s="87" t="str">
        <f>IF(S89="","",VLOOKUP(T89,'7 - Barème 2017'!$A$17:$H$249,8))</f>
        <v/>
      </c>
      <c r="V89" s="92" t="str">
        <f>IF(W87="","",1)</f>
        <v/>
      </c>
      <c r="W89" s="14"/>
      <c r="X89" s="14"/>
      <c r="Y89" s="144" t="str">
        <f>IF(Z89="","",VLOOKUP(AA89,'7 - Barème 2017'!$A$17:$G$231,7))</f>
        <v/>
      </c>
      <c r="Z89" s="36" t="str">
        <f>IF(X$93&gt;1,1,"")</f>
        <v/>
      </c>
      <c r="AA89" s="39"/>
      <c r="AB89" s="87" t="str">
        <f>IF(Z89="","",VLOOKUP(AA89,'7 - Barème 2017'!$A$17:$H$249,8))</f>
        <v/>
      </c>
      <c r="AC89" s="92" t="str">
        <f>IF(AD87="","",1)</f>
        <v/>
      </c>
      <c r="AD89" s="14"/>
      <c r="AE89" s="14"/>
      <c r="AF89" s="144" t="str">
        <f>IF(AG89="","",VLOOKUP(AH89,'7 - Barème 2017'!$A$17:$G$231,7))</f>
        <v/>
      </c>
      <c r="AG89" s="36" t="str">
        <f>IF(AE$93&gt;1,1,"")</f>
        <v/>
      </c>
      <c r="AH89" s="39"/>
      <c r="AI89" s="87" t="str">
        <f>IF(AG89="","",VLOOKUP(AH89,'7 - Barème 2017'!$A$17:$H$249,8))</f>
        <v/>
      </c>
      <c r="AJ89" s="92" t="str">
        <f>IF(AK87="","",1)</f>
        <v/>
      </c>
      <c r="AK89" s="14"/>
      <c r="AL89" s="14"/>
      <c r="AM89" s="144" t="str">
        <f>IF(AN89="","",VLOOKUP(AO89,'7 - Barème 2017'!$A$17:$G$231,7))</f>
        <v/>
      </c>
      <c r="AN89" s="36" t="str">
        <f>IF(AL$93&gt;1,1,"")</f>
        <v/>
      </c>
      <c r="AO89" s="39"/>
      <c r="AP89" s="87" t="str">
        <f>IF(AN89="","",VLOOKUP(AO89,'7 - Barème 2017'!$A$17:$H$249,8))</f>
        <v/>
      </c>
      <c r="AQ89" s="92" t="str">
        <f>IF(AR87="","",1)</f>
        <v/>
      </c>
      <c r="AR89" s="14"/>
      <c r="AS89" s="14"/>
      <c r="AT89" s="144" t="str">
        <f>IF(AU89="","",VLOOKUP(AV89,'7 - Barème 2017'!$A$17:$G$231,7))</f>
        <v/>
      </c>
      <c r="AU89" s="36" t="str">
        <f>IF(AS$93&gt;1,1,"")</f>
        <v/>
      </c>
      <c r="AV89" s="39"/>
      <c r="AW89" s="87" t="str">
        <f>IF(AU89="","",VLOOKUP(AV89,'7 - Barème 2017'!$A$17:$H$249,8))</f>
        <v/>
      </c>
      <c r="AX89" s="92" t="str">
        <f>IF(AY87="","",1)</f>
        <v/>
      </c>
      <c r="AY89" s="14"/>
      <c r="AZ89" s="14"/>
      <c r="BA89" s="144" t="str">
        <f>IF(BB89="","",VLOOKUP(BC89,'7 - Barème 2017'!$A$17:$G$231,7))</f>
        <v/>
      </c>
      <c r="BB89" s="36" t="str">
        <f>IF(AZ$93&gt;1,1,"")</f>
        <v/>
      </c>
      <c r="BC89" s="39"/>
      <c r="BD89" s="87" t="str">
        <f>IF(BB89="","",VLOOKUP(BC89,'7 - Barème 2017'!$A$17:$H$249,8))</f>
        <v/>
      </c>
      <c r="BE89" s="92" t="str">
        <f>IF(BF87="","",1)</f>
        <v/>
      </c>
      <c r="BF89" s="14"/>
      <c r="BG89" s="14"/>
      <c r="BH89" s="144" t="str">
        <f>IF(BI89="","",VLOOKUP(BJ89,'7 - Barème 2017'!$A$17:$G$231,7))</f>
        <v/>
      </c>
      <c r="BI89" s="36" t="str">
        <f>IF(BG$93&gt;1,1,"")</f>
        <v/>
      </c>
      <c r="BJ89" s="39"/>
      <c r="BK89" s="87" t="str">
        <f>IF(BI89="","",VLOOKUP(BJ89,'7 - Barème 2017'!$A$17:$H$249,8))</f>
        <v/>
      </c>
      <c r="BL89" s="92" t="str">
        <f>IF(BM87="","",1)</f>
        <v/>
      </c>
      <c r="BM89" s="14"/>
      <c r="BN89" s="14"/>
      <c r="BO89" s="144" t="str">
        <f>IF(BP89="","",VLOOKUP(BQ89,'7 - Barème 2017'!$A$17:$G$231,7))</f>
        <v/>
      </c>
      <c r="BP89" s="36" t="str">
        <f>IF(BN$93&gt;1,1,"")</f>
        <v/>
      </c>
      <c r="BQ89" s="39"/>
      <c r="BR89" s="87" t="str">
        <f>IF(BP89="","",VLOOKUP(BQ89,'7 - Barème 2017'!$A$17:$H$249,8))</f>
        <v/>
      </c>
      <c r="BS89" s="92" t="str">
        <f>IF(BT87="","",1)</f>
        <v/>
      </c>
      <c r="BT89" s="14"/>
      <c r="BU89" s="14"/>
      <c r="BV89" s="144" t="str">
        <f>IF(BW89="","",VLOOKUP(BX89,'7 - Barème 2017'!$A$17:$G$231,7))</f>
        <v/>
      </c>
      <c r="BW89" s="36" t="str">
        <f>IF(BU$93&gt;1,1,"")</f>
        <v/>
      </c>
      <c r="BX89" s="39"/>
      <c r="BY89" s="87" t="str">
        <f>IF(BW89="","",VLOOKUP(BX89,'7 - Barème 2017'!$A$17:$H$249,8))</f>
        <v/>
      </c>
      <c r="BZ89" s="92" t="str">
        <f>IF(CA87="","",1)</f>
        <v/>
      </c>
      <c r="CA89" s="14"/>
      <c r="CB89" s="14"/>
      <c r="CC89" s="144" t="str">
        <f>IF(CD89="","",VLOOKUP(CE89,'7 - Barème 2017'!$A$17:$G$231,7))</f>
        <v/>
      </c>
      <c r="CD89" s="36" t="str">
        <f>IF(CB$93&gt;1,1,"")</f>
        <v/>
      </c>
      <c r="CE89" s="39"/>
      <c r="CF89" s="87" t="str">
        <f>IF(CD89="","",VLOOKUP(CE89,'7 - Barème 2017'!$A$17:$H$249,8))</f>
        <v/>
      </c>
      <c r="CH89" s="177" t="s">
        <v>620</v>
      </c>
    </row>
    <row r="90" spans="1:86" x14ac:dyDescent="0.15">
      <c r="A90" s="49" t="s">
        <v>673</v>
      </c>
      <c r="B90" s="40"/>
      <c r="C90" s="38"/>
      <c r="D90" s="144" t="str">
        <f>IF(E90="","",VLOOKUP(F90,'7 - Barème 2017'!$A$17:$G$231,7))</f>
        <v/>
      </c>
      <c r="E90" s="36" t="str">
        <f>IF(C$93&gt;2,2,"")</f>
        <v/>
      </c>
      <c r="F90" s="39"/>
      <c r="G90" s="87" t="str">
        <f>IF(E90="","",VLOOKUP(F90,'7 - Barème 2017'!$A$17:$H$249,8))</f>
        <v/>
      </c>
      <c r="H90" s="49" t="s">
        <v>673</v>
      </c>
      <c r="I90" s="40"/>
      <c r="J90" s="38"/>
      <c r="K90" s="144" t="str">
        <f>IF(L90="","",VLOOKUP(M90,'7 - Barème 2017'!$A$17:$G$231,7))</f>
        <v/>
      </c>
      <c r="L90" s="36" t="str">
        <f>IF(J$93&gt;2,2,"")</f>
        <v/>
      </c>
      <c r="M90" s="39"/>
      <c r="N90" s="87" t="str">
        <f>IF(L90="","",VLOOKUP(M90,'7 - Barème 2017'!$A$17:$H$249,8))</f>
        <v/>
      </c>
      <c r="O90" s="49" t="s">
        <v>673</v>
      </c>
      <c r="P90" s="40"/>
      <c r="Q90" s="38"/>
      <c r="R90" s="144" t="str">
        <f>IF(S90="","",VLOOKUP(T90,'7 - Barème 2017'!$A$17:$G$231,7))</f>
        <v/>
      </c>
      <c r="S90" s="36" t="str">
        <f>IF(Q$93&gt;2,2,"")</f>
        <v/>
      </c>
      <c r="T90" s="39"/>
      <c r="U90" s="87" t="str">
        <f>IF(S90="","",VLOOKUP(T90,'7 - Barème 2017'!$A$17:$H$249,8))</f>
        <v/>
      </c>
      <c r="V90" s="49" t="s">
        <v>673</v>
      </c>
      <c r="W90" s="40"/>
      <c r="X90" s="38"/>
      <c r="Y90" s="144" t="str">
        <f>IF(Z90="","",VLOOKUP(AA90,'7 - Barème 2017'!$A$17:$G$231,7))</f>
        <v/>
      </c>
      <c r="Z90" s="36" t="str">
        <f>IF(X$93&gt;2,2,"")</f>
        <v/>
      </c>
      <c r="AA90" s="39"/>
      <c r="AB90" s="87" t="str">
        <f>IF(Z90="","",VLOOKUP(AA90,'7 - Barème 2017'!$A$17:$H$249,8))</f>
        <v/>
      </c>
      <c r="AC90" s="49" t="s">
        <v>673</v>
      </c>
      <c r="AD90" s="40"/>
      <c r="AE90" s="38"/>
      <c r="AF90" s="144" t="str">
        <f>IF(AG90="","",VLOOKUP(AH90,'7 - Barème 2017'!$A$17:$G$231,7))</f>
        <v/>
      </c>
      <c r="AG90" s="36" t="str">
        <f>IF(AE$93&gt;2,2,"")</f>
        <v/>
      </c>
      <c r="AH90" s="39"/>
      <c r="AI90" s="87" t="str">
        <f>IF(AG90="","",VLOOKUP(AH90,'7 - Barème 2017'!$A$17:$H$249,8))</f>
        <v/>
      </c>
      <c r="AJ90" s="49" t="s">
        <v>673</v>
      </c>
      <c r="AK90" s="40"/>
      <c r="AL90" s="38"/>
      <c r="AM90" s="144" t="str">
        <f>IF(AN90="","",VLOOKUP(AO90,'7 - Barème 2017'!$A$17:$G$231,7))</f>
        <v/>
      </c>
      <c r="AN90" s="36" t="str">
        <f>IF(AL$93&gt;2,2,"")</f>
        <v/>
      </c>
      <c r="AO90" s="39"/>
      <c r="AP90" s="87" t="str">
        <f>IF(AN90="","",VLOOKUP(AO90,'7 - Barème 2017'!$A$17:$H$249,8))</f>
        <v/>
      </c>
      <c r="AQ90" s="49" t="s">
        <v>673</v>
      </c>
      <c r="AR90" s="40"/>
      <c r="AS90" s="38"/>
      <c r="AT90" s="144" t="str">
        <f>IF(AU90="","",VLOOKUP(AV90,'7 - Barème 2017'!$A$17:$G$231,7))</f>
        <v/>
      </c>
      <c r="AU90" s="36" t="str">
        <f>IF(AS$93&gt;2,2,"")</f>
        <v/>
      </c>
      <c r="AV90" s="39"/>
      <c r="AW90" s="87" t="str">
        <f>IF(AU90="","",VLOOKUP(AV90,'7 - Barème 2017'!$A$17:$H$249,8))</f>
        <v/>
      </c>
      <c r="AX90" s="49" t="s">
        <v>673</v>
      </c>
      <c r="AY90" s="40"/>
      <c r="AZ90" s="38"/>
      <c r="BA90" s="144" t="str">
        <f>IF(BB90="","",VLOOKUP(BC90,'7 - Barème 2017'!$A$17:$G$231,7))</f>
        <v/>
      </c>
      <c r="BB90" s="36" t="str">
        <f>IF(AZ$93&gt;2,2,"")</f>
        <v/>
      </c>
      <c r="BC90" s="39"/>
      <c r="BD90" s="87" t="str">
        <f>IF(BB90="","",VLOOKUP(BC90,'7 - Barème 2017'!$A$17:$H$249,8))</f>
        <v/>
      </c>
      <c r="BE90" s="49" t="s">
        <v>673</v>
      </c>
      <c r="BF90" s="40"/>
      <c r="BG90" s="38"/>
      <c r="BH90" s="144" t="str">
        <f>IF(BI90="","",VLOOKUP(BJ90,'7 - Barème 2017'!$A$17:$G$231,7))</f>
        <v/>
      </c>
      <c r="BI90" s="36" t="str">
        <f>IF(BG$93&gt;2,2,"")</f>
        <v/>
      </c>
      <c r="BJ90" s="39"/>
      <c r="BK90" s="87" t="str">
        <f>IF(BI90="","",VLOOKUP(BJ90,'7 - Barème 2017'!$A$17:$H$249,8))</f>
        <v/>
      </c>
      <c r="BL90" s="49" t="s">
        <v>673</v>
      </c>
      <c r="BM90" s="40"/>
      <c r="BN90" s="38"/>
      <c r="BO90" s="144" t="str">
        <f>IF(BP90="","",VLOOKUP(BQ90,'7 - Barème 2017'!$A$17:$G$231,7))</f>
        <v/>
      </c>
      <c r="BP90" s="36" t="str">
        <f>IF(BN$93&gt;2,2,"")</f>
        <v/>
      </c>
      <c r="BQ90" s="39"/>
      <c r="BR90" s="87" t="str">
        <f>IF(BP90="","",VLOOKUP(BQ90,'7 - Barème 2017'!$A$17:$H$249,8))</f>
        <v/>
      </c>
      <c r="BS90" s="49" t="s">
        <v>673</v>
      </c>
      <c r="BT90" s="40"/>
      <c r="BU90" s="38"/>
      <c r="BV90" s="144" t="str">
        <f>IF(BW90="","",VLOOKUP(BX90,'7 - Barème 2017'!$A$17:$G$231,7))</f>
        <v/>
      </c>
      <c r="BW90" s="36" t="str">
        <f>IF(BU$93&gt;2,2,"")</f>
        <v/>
      </c>
      <c r="BX90" s="39"/>
      <c r="BY90" s="87" t="str">
        <f>IF(BW90="","",VLOOKUP(BX90,'7 - Barème 2017'!$A$17:$H$249,8))</f>
        <v/>
      </c>
      <c r="BZ90" s="49" t="s">
        <v>673</v>
      </c>
      <c r="CA90" s="40"/>
      <c r="CB90" s="38"/>
      <c r="CC90" s="144" t="str">
        <f>IF(CD90="","",VLOOKUP(CE90,'7 - Barème 2017'!$A$17:$G$231,7))</f>
        <v/>
      </c>
      <c r="CD90" s="36" t="str">
        <f>IF(CB$93&gt;2,2,"")</f>
        <v/>
      </c>
      <c r="CE90" s="39"/>
      <c r="CF90" s="87" t="str">
        <f>IF(CD90="","",VLOOKUP(CE90,'7 - Barème 2017'!$A$17:$H$249,8))</f>
        <v/>
      </c>
      <c r="CH90" s="177" t="s">
        <v>621</v>
      </c>
    </row>
    <row r="91" spans="1:86" x14ac:dyDescent="0.15">
      <c r="A91" s="49" t="s">
        <v>674</v>
      </c>
      <c r="B91" s="40"/>
      <c r="C91" s="38"/>
      <c r="D91" s="144" t="str">
        <f>IF(E91="","",VLOOKUP(F91,'7 - Barème 2017'!$A$17:$G$231,7))</f>
        <v/>
      </c>
      <c r="E91" s="36" t="str">
        <f>IF(C$93&gt;3,3,"")</f>
        <v/>
      </c>
      <c r="F91" s="39"/>
      <c r="G91" s="87" t="str">
        <f>IF(E91="","",VLOOKUP(F91,'7 - Barème 2017'!$A$17:$H$249,8))</f>
        <v/>
      </c>
      <c r="H91" s="49" t="s">
        <v>674</v>
      </c>
      <c r="I91" s="40"/>
      <c r="J91" s="38"/>
      <c r="K91" s="144" t="str">
        <f>IF(L91="","",VLOOKUP(M91,'7 - Barème 2017'!$A$17:$G$231,7))</f>
        <v/>
      </c>
      <c r="L91" s="36" t="str">
        <f>IF(J$93&gt;3,3,"")</f>
        <v/>
      </c>
      <c r="M91" s="39"/>
      <c r="N91" s="87" t="str">
        <f>IF(L91="","",VLOOKUP(M91,'7 - Barème 2017'!$A$17:$H$249,8))</f>
        <v/>
      </c>
      <c r="O91" s="49" t="s">
        <v>674</v>
      </c>
      <c r="P91" s="40"/>
      <c r="Q91" s="38"/>
      <c r="R91" s="144" t="str">
        <f>IF(S91="","",VLOOKUP(T91,'7 - Barème 2017'!$A$17:$G$231,7))</f>
        <v/>
      </c>
      <c r="S91" s="36" t="str">
        <f>IF(Q$93&gt;3,3,"")</f>
        <v/>
      </c>
      <c r="T91" s="39"/>
      <c r="U91" s="87" t="str">
        <f>IF(S91="","",VLOOKUP(T91,'7 - Barème 2017'!$A$17:$H$249,8))</f>
        <v/>
      </c>
      <c r="V91" s="49" t="s">
        <v>674</v>
      </c>
      <c r="W91" s="40"/>
      <c r="X91" s="38"/>
      <c r="Y91" s="144" t="str">
        <f>IF(Z91="","",VLOOKUP(AA91,'7 - Barème 2017'!$A$17:$G$231,7))</f>
        <v/>
      </c>
      <c r="Z91" s="36" t="str">
        <f>IF(X$93&gt;3,3,"")</f>
        <v/>
      </c>
      <c r="AA91" s="39"/>
      <c r="AB91" s="87" t="str">
        <f>IF(Z91="","",VLOOKUP(AA91,'7 - Barème 2017'!$A$17:$H$249,8))</f>
        <v/>
      </c>
      <c r="AC91" s="49" t="s">
        <v>674</v>
      </c>
      <c r="AD91" s="40"/>
      <c r="AE91" s="38"/>
      <c r="AF91" s="144" t="str">
        <f>IF(AG91="","",VLOOKUP(AH91,'7 - Barème 2017'!$A$17:$G$231,7))</f>
        <v/>
      </c>
      <c r="AG91" s="36" t="str">
        <f>IF(AE$93&gt;3,3,"")</f>
        <v/>
      </c>
      <c r="AH91" s="39"/>
      <c r="AI91" s="87" t="str">
        <f>IF(AG91="","",VLOOKUP(AH91,'7 - Barème 2017'!$A$17:$H$249,8))</f>
        <v/>
      </c>
      <c r="AJ91" s="49" t="s">
        <v>674</v>
      </c>
      <c r="AK91" s="40"/>
      <c r="AL91" s="38"/>
      <c r="AM91" s="144" t="str">
        <f>IF(AN91="","",VLOOKUP(AO91,'7 - Barème 2017'!$A$17:$G$231,7))</f>
        <v/>
      </c>
      <c r="AN91" s="36" t="str">
        <f>IF(AL$93&gt;3,3,"")</f>
        <v/>
      </c>
      <c r="AO91" s="39"/>
      <c r="AP91" s="87" t="str">
        <f>IF(AN91="","",VLOOKUP(AO91,'7 - Barème 2017'!$A$17:$H$249,8))</f>
        <v/>
      </c>
      <c r="AQ91" s="49" t="s">
        <v>674</v>
      </c>
      <c r="AR91" s="40"/>
      <c r="AS91" s="38"/>
      <c r="AT91" s="144" t="str">
        <f>IF(AU91="","",VLOOKUP(AV91,'7 - Barème 2017'!$A$17:$G$231,7))</f>
        <v/>
      </c>
      <c r="AU91" s="36" t="str">
        <f>IF(AS$93&gt;3,3,"")</f>
        <v/>
      </c>
      <c r="AV91" s="39"/>
      <c r="AW91" s="87" t="str">
        <f>IF(AU91="","",VLOOKUP(AV91,'7 - Barème 2017'!$A$17:$H$249,8))</f>
        <v/>
      </c>
      <c r="AX91" s="49" t="s">
        <v>674</v>
      </c>
      <c r="AY91" s="40"/>
      <c r="AZ91" s="38"/>
      <c r="BA91" s="144" t="str">
        <f>IF(BB91="","",VLOOKUP(BC91,'7 - Barème 2017'!$A$17:$G$231,7))</f>
        <v/>
      </c>
      <c r="BB91" s="36" t="str">
        <f>IF(AZ$93&gt;3,3,"")</f>
        <v/>
      </c>
      <c r="BC91" s="39"/>
      <c r="BD91" s="87" t="str">
        <f>IF(BB91="","",VLOOKUP(BC91,'7 - Barème 2017'!$A$17:$H$249,8))</f>
        <v/>
      </c>
      <c r="BE91" s="49" t="s">
        <v>674</v>
      </c>
      <c r="BF91" s="40"/>
      <c r="BG91" s="38"/>
      <c r="BH91" s="144" t="str">
        <f>IF(BI91="","",VLOOKUP(BJ91,'7 - Barème 2017'!$A$17:$G$231,7))</f>
        <v/>
      </c>
      <c r="BI91" s="36" t="str">
        <f>IF(BG$93&gt;3,3,"")</f>
        <v/>
      </c>
      <c r="BJ91" s="39"/>
      <c r="BK91" s="87" t="str">
        <f>IF(BI91="","",VLOOKUP(BJ91,'7 - Barème 2017'!$A$17:$H$249,8))</f>
        <v/>
      </c>
      <c r="BL91" s="49" t="s">
        <v>674</v>
      </c>
      <c r="BM91" s="40"/>
      <c r="BN91" s="38"/>
      <c r="BO91" s="144" t="str">
        <f>IF(BP91="","",VLOOKUP(BQ91,'7 - Barème 2017'!$A$17:$G$231,7))</f>
        <v/>
      </c>
      <c r="BP91" s="36" t="str">
        <f>IF(BN$93&gt;3,3,"")</f>
        <v/>
      </c>
      <c r="BQ91" s="39"/>
      <c r="BR91" s="87" t="str">
        <f>IF(BP91="","",VLOOKUP(BQ91,'7 - Barème 2017'!$A$17:$H$249,8))</f>
        <v/>
      </c>
      <c r="BS91" s="49" t="s">
        <v>674</v>
      </c>
      <c r="BT91" s="40"/>
      <c r="BU91" s="38"/>
      <c r="BV91" s="144" t="str">
        <f>IF(BW91="","",VLOOKUP(BX91,'7 - Barème 2017'!$A$17:$G$231,7))</f>
        <v/>
      </c>
      <c r="BW91" s="36" t="str">
        <f>IF(BU$93&gt;3,3,"")</f>
        <v/>
      </c>
      <c r="BX91" s="39"/>
      <c r="BY91" s="87" t="str">
        <f>IF(BW91="","",VLOOKUP(BX91,'7 - Barème 2017'!$A$17:$H$249,8))</f>
        <v/>
      </c>
      <c r="BZ91" s="49" t="s">
        <v>674</v>
      </c>
      <c r="CA91" s="40"/>
      <c r="CB91" s="38"/>
      <c r="CC91" s="144" t="str">
        <f>IF(CD91="","",VLOOKUP(CE91,'7 - Barème 2017'!$A$17:$G$231,7))</f>
        <v/>
      </c>
      <c r="CD91" s="36" t="str">
        <f>IF(CB$93&gt;3,3,"")</f>
        <v/>
      </c>
      <c r="CE91" s="39"/>
      <c r="CF91" s="87" t="str">
        <f>IF(CD91="","",VLOOKUP(CE91,'7 - Barème 2017'!$A$17:$H$249,8))</f>
        <v/>
      </c>
      <c r="CH91" s="177" t="s">
        <v>622</v>
      </c>
    </row>
    <row r="92" spans="1:86" x14ac:dyDescent="0.15">
      <c r="A92" s="49"/>
      <c r="B92" s="38"/>
      <c r="C92" s="38"/>
      <c r="D92" s="144" t="str">
        <f>IF(E92="","",VLOOKUP(F92,'7 - Barème 2017'!$A$17:$G$231,7))</f>
        <v/>
      </c>
      <c r="E92" s="36" t="str">
        <f>IF(C$93&gt;4,4,"")</f>
        <v/>
      </c>
      <c r="F92" s="37"/>
      <c r="G92" s="87" t="str">
        <f>IF(E92="","",VLOOKUP(F92,'7 - Barème 2017'!$A$17:$H$249,8))</f>
        <v/>
      </c>
      <c r="H92" s="49"/>
      <c r="I92" s="38"/>
      <c r="J92" s="38"/>
      <c r="K92" s="144" t="str">
        <f>IF(L92="","",VLOOKUP(M92,'7 - Barème 2017'!$A$17:$G$231,7))</f>
        <v/>
      </c>
      <c r="L92" s="36" t="str">
        <f>IF(J$93&gt;4,4,"")</f>
        <v/>
      </c>
      <c r="M92" s="37"/>
      <c r="N92" s="87" t="str">
        <f>IF(L92="","",VLOOKUP(M92,'7 - Barème 2017'!$A$17:$H$249,8))</f>
        <v/>
      </c>
      <c r="O92" s="49"/>
      <c r="P92" s="38"/>
      <c r="Q92" s="38"/>
      <c r="R92" s="144" t="str">
        <f>IF(S92="","",VLOOKUP(T92,'7 - Barème 2017'!$A$17:$G$231,7))</f>
        <v/>
      </c>
      <c r="S92" s="36" t="str">
        <f>IF(Q$93&gt;4,4,"")</f>
        <v/>
      </c>
      <c r="T92" s="37"/>
      <c r="U92" s="87" t="str">
        <f>IF(S92="","",VLOOKUP(T92,'7 - Barème 2017'!$A$17:$H$249,8))</f>
        <v/>
      </c>
      <c r="V92" s="49"/>
      <c r="W92" s="38"/>
      <c r="X92" s="38"/>
      <c r="Y92" s="144" t="str">
        <f>IF(Z92="","",VLOOKUP(AA92,'7 - Barème 2017'!$A$17:$G$231,7))</f>
        <v/>
      </c>
      <c r="Z92" s="36" t="str">
        <f>IF(X$93&gt;4,4,"")</f>
        <v/>
      </c>
      <c r="AA92" s="37"/>
      <c r="AB92" s="87" t="str">
        <f>IF(Z92="","",VLOOKUP(AA92,'7 - Barème 2017'!$A$17:$H$249,8))</f>
        <v/>
      </c>
      <c r="AC92" s="49"/>
      <c r="AD92" s="38"/>
      <c r="AE92" s="38"/>
      <c r="AF92" s="144" t="str">
        <f>IF(AG92="","",VLOOKUP(AH92,'7 - Barème 2017'!$A$17:$G$231,7))</f>
        <v/>
      </c>
      <c r="AG92" s="36" t="str">
        <f>IF(AE$93&gt;4,4,"")</f>
        <v/>
      </c>
      <c r="AH92" s="37"/>
      <c r="AI92" s="87" t="str">
        <f>IF(AG92="","",VLOOKUP(AH92,'7 - Barème 2017'!$A$17:$H$249,8))</f>
        <v/>
      </c>
      <c r="AJ92" s="49"/>
      <c r="AK92" s="38"/>
      <c r="AL92" s="38"/>
      <c r="AM92" s="144" t="str">
        <f>IF(AN92="","",VLOOKUP(AO92,'7 - Barème 2017'!$A$17:$G$231,7))</f>
        <v/>
      </c>
      <c r="AN92" s="36" t="str">
        <f>IF(AL$93&gt;4,4,"")</f>
        <v/>
      </c>
      <c r="AO92" s="37"/>
      <c r="AP92" s="87" t="str">
        <f>IF(AN92="","",VLOOKUP(AO92,'7 - Barème 2017'!$A$17:$H$249,8))</f>
        <v/>
      </c>
      <c r="AQ92" s="49"/>
      <c r="AR92" s="38"/>
      <c r="AS92" s="38"/>
      <c r="AT92" s="144" t="str">
        <f>IF(AU92="","",VLOOKUP(AV92,'7 - Barème 2017'!$A$17:$G$231,7))</f>
        <v/>
      </c>
      <c r="AU92" s="36" t="str">
        <f>IF(AS$93&gt;4,4,"")</f>
        <v/>
      </c>
      <c r="AV92" s="37"/>
      <c r="AW92" s="87" t="str">
        <f>IF(AU92="","",VLOOKUP(AV92,'7 - Barème 2017'!$A$17:$H$249,8))</f>
        <v/>
      </c>
      <c r="AX92" s="49"/>
      <c r="AY92" s="38"/>
      <c r="AZ92" s="38"/>
      <c r="BA92" s="144" t="str">
        <f>IF(BB92="","",VLOOKUP(BC92,'7 - Barème 2017'!$A$17:$G$231,7))</f>
        <v/>
      </c>
      <c r="BB92" s="36" t="str">
        <f>IF(AZ$93&gt;4,4,"")</f>
        <v/>
      </c>
      <c r="BC92" s="37"/>
      <c r="BD92" s="87" t="str">
        <f>IF(BB92="","",VLOOKUP(BC92,'7 - Barème 2017'!$A$17:$H$249,8))</f>
        <v/>
      </c>
      <c r="BE92" s="49"/>
      <c r="BF92" s="38"/>
      <c r="BG92" s="38"/>
      <c r="BH92" s="144" t="str">
        <f>IF(BI92="","",VLOOKUP(BJ92,'7 - Barème 2017'!$A$17:$G$231,7))</f>
        <v/>
      </c>
      <c r="BI92" s="36" t="str">
        <f>IF(BG$93&gt;4,4,"")</f>
        <v/>
      </c>
      <c r="BJ92" s="37"/>
      <c r="BK92" s="87" t="str">
        <f>IF(BI92="","",VLOOKUP(BJ92,'7 - Barème 2017'!$A$17:$H$249,8))</f>
        <v/>
      </c>
      <c r="BL92" s="49"/>
      <c r="BM92" s="38"/>
      <c r="BN92" s="38"/>
      <c r="BO92" s="144" t="str">
        <f>IF(BP92="","",VLOOKUP(BQ92,'7 - Barème 2017'!$A$17:$G$231,7))</f>
        <v/>
      </c>
      <c r="BP92" s="36" t="str">
        <f>IF(BN$93&gt;4,4,"")</f>
        <v/>
      </c>
      <c r="BQ92" s="37"/>
      <c r="BR92" s="87" t="str">
        <f>IF(BP92="","",VLOOKUP(BQ92,'7 - Barème 2017'!$A$17:$H$249,8))</f>
        <v/>
      </c>
      <c r="BS92" s="49"/>
      <c r="BT92" s="38"/>
      <c r="BU92" s="38"/>
      <c r="BV92" s="144" t="str">
        <f>IF(BW92="","",VLOOKUP(BX92,'7 - Barème 2017'!$A$17:$G$231,7))</f>
        <v/>
      </c>
      <c r="BW92" s="36" t="str">
        <f>IF(BU$93&gt;4,4,"")</f>
        <v/>
      </c>
      <c r="BX92" s="37"/>
      <c r="BY92" s="87" t="str">
        <f>IF(BW92="","",VLOOKUP(BX92,'7 - Barème 2017'!$A$17:$H$249,8))</f>
        <v/>
      </c>
      <c r="BZ92" s="49"/>
      <c r="CA92" s="38"/>
      <c r="CB92" s="38"/>
      <c r="CC92" s="144" t="str">
        <f>IF(CD92="","",VLOOKUP(CE92,'7 - Barème 2017'!$A$17:$G$231,7))</f>
        <v/>
      </c>
      <c r="CD92" s="36" t="str">
        <f>IF(CB$93&gt;4,4,"")</f>
        <v/>
      </c>
      <c r="CE92" s="37"/>
      <c r="CF92" s="87" t="str">
        <f>IF(CD92="","",VLOOKUP(CE92,'7 - Barème 2017'!$A$17:$H$249,8))</f>
        <v/>
      </c>
      <c r="CH92" s="177" t="s">
        <v>435</v>
      </c>
    </row>
    <row r="93" spans="1:86" x14ac:dyDescent="0.15">
      <c r="A93" s="47"/>
      <c r="B93" s="25" t="s">
        <v>408</v>
      </c>
      <c r="C93" s="30">
        <f>IF(B87="",0,B91-B90+1)</f>
        <v>0</v>
      </c>
      <c r="D93" s="30"/>
      <c r="E93" s="36"/>
      <c r="F93" s="57"/>
      <c r="G93" s="48"/>
      <c r="H93" s="47"/>
      <c r="I93" s="25" t="s">
        <v>408</v>
      </c>
      <c r="J93" s="30">
        <f>IF(I87="",0,I91-I90+1)</f>
        <v>0</v>
      </c>
      <c r="K93" s="30"/>
      <c r="L93" s="36"/>
      <c r="M93" s="57"/>
      <c r="N93" s="48"/>
      <c r="O93" s="47"/>
      <c r="P93" s="25" t="s">
        <v>408</v>
      </c>
      <c r="Q93" s="30">
        <f>IF(P87="",0,P91-P90+1)</f>
        <v>0</v>
      </c>
      <c r="R93" s="30"/>
      <c r="S93" s="36"/>
      <c r="T93" s="57"/>
      <c r="U93" s="48"/>
      <c r="V93" s="47"/>
      <c r="W93" s="25" t="s">
        <v>408</v>
      </c>
      <c r="X93" s="30">
        <f>IF(W87="",0,W91-W90+1)</f>
        <v>0</v>
      </c>
      <c r="Y93" s="30"/>
      <c r="Z93" s="36"/>
      <c r="AA93" s="57"/>
      <c r="AB93" s="48"/>
      <c r="AC93" s="47"/>
      <c r="AD93" s="25" t="s">
        <v>408</v>
      </c>
      <c r="AE93" s="30">
        <f>IF(AD87="",0,AD91-AD90+1)</f>
        <v>0</v>
      </c>
      <c r="AF93" s="30"/>
      <c r="AG93" s="36"/>
      <c r="AH93" s="57"/>
      <c r="AI93" s="48"/>
      <c r="AJ93" s="47"/>
      <c r="AK93" s="25" t="s">
        <v>408</v>
      </c>
      <c r="AL93" s="30">
        <f>IF(AK87="",0,AK91-AK90+1)</f>
        <v>0</v>
      </c>
      <c r="AM93" s="30"/>
      <c r="AN93" s="36"/>
      <c r="AO93" s="57"/>
      <c r="AP93" s="48"/>
      <c r="AQ93" s="47"/>
      <c r="AR93" s="25" t="s">
        <v>408</v>
      </c>
      <c r="AS93" s="30">
        <f>IF(AR87="",0,AR91-AR90+1)</f>
        <v>0</v>
      </c>
      <c r="AT93" s="30"/>
      <c r="AU93" s="36"/>
      <c r="AV93" s="57"/>
      <c r="AW93" s="48"/>
      <c r="AX93" s="47"/>
      <c r="AY93" s="25" t="s">
        <v>408</v>
      </c>
      <c r="AZ93" s="30">
        <f>IF(AY87="",0,AY91-AY90+1)</f>
        <v>0</v>
      </c>
      <c r="BA93" s="30"/>
      <c r="BB93" s="36"/>
      <c r="BC93" s="57"/>
      <c r="BD93" s="48"/>
      <c r="BE93" s="47"/>
      <c r="BF93" s="25" t="s">
        <v>408</v>
      </c>
      <c r="BG93" s="30">
        <f>IF(BF87="",0,BF91-BF90+1)</f>
        <v>0</v>
      </c>
      <c r="BH93" s="30"/>
      <c r="BI93" s="36"/>
      <c r="BJ93" s="57"/>
      <c r="BK93" s="48"/>
      <c r="BL93" s="47"/>
      <c r="BM93" s="25" t="s">
        <v>408</v>
      </c>
      <c r="BN93" s="30">
        <f>IF(BM87="",0,BM91-BM90+1)</f>
        <v>0</v>
      </c>
      <c r="BO93" s="30"/>
      <c r="BP93" s="36"/>
      <c r="BQ93" s="57"/>
      <c r="BR93" s="48"/>
      <c r="BS93" s="47"/>
      <c r="BT93" s="25" t="s">
        <v>408</v>
      </c>
      <c r="BU93" s="30">
        <f>IF(BT87="",0,BT91-BT90+1)</f>
        <v>0</v>
      </c>
      <c r="BV93" s="30"/>
      <c r="BW93" s="36"/>
      <c r="BX93" s="57"/>
      <c r="BY93" s="48"/>
      <c r="BZ93" s="47"/>
      <c r="CA93" s="25" t="s">
        <v>408</v>
      </c>
      <c r="CB93" s="30">
        <f>IF(CA87="",0,CA91-CA90+1)</f>
        <v>0</v>
      </c>
      <c r="CC93" s="30"/>
      <c r="CD93" s="36"/>
      <c r="CE93" s="57"/>
      <c r="CF93" s="48"/>
      <c r="CH93" s="177" t="s">
        <v>665</v>
      </c>
    </row>
    <row r="94" spans="1:86" x14ac:dyDescent="0.15">
      <c r="A94" s="51"/>
      <c r="B94" s="52" t="s">
        <v>601</v>
      </c>
      <c r="C94" s="53"/>
      <c r="D94" s="54">
        <f>B87</f>
        <v>0</v>
      </c>
      <c r="E94" s="54"/>
      <c r="F94" s="142">
        <f>IF(B87="",0,IF(C93=1,'7 - Barème 2017'!$E$5/2,(IF(AND(C93&gt;1,B88="e"),SUM(G89:G92)+((VLOOKUP(C93-1,E89:G92,3))/2),SUM(G89:G92)+VLOOKUP(C93-1,E89:G92,3)))))</f>
        <v>0</v>
      </c>
      <c r="G94" s="56"/>
      <c r="H94" s="51"/>
      <c r="I94" s="52" t="s">
        <v>601</v>
      </c>
      <c r="J94" s="53"/>
      <c r="K94" s="54">
        <f>I87</f>
        <v>0</v>
      </c>
      <c r="L94" s="54"/>
      <c r="M94" s="142">
        <f>IF(I87="",0,IF(J93=1,'7 - Barème 2017'!$E$5/2,(IF(AND(J93&gt;1,I88="e"),SUM(N89:N92)+((VLOOKUP(J93-1,L89:N92,3))/2),SUM(N89:N92)+VLOOKUP(J93-1,L89:N92,3)))))</f>
        <v>0</v>
      </c>
      <c r="N94" s="56"/>
      <c r="O94" s="51"/>
      <c r="P94" s="52" t="s">
        <v>601</v>
      </c>
      <c r="Q94" s="53"/>
      <c r="R94" s="54">
        <f>P87</f>
        <v>0</v>
      </c>
      <c r="S94" s="54"/>
      <c r="T94" s="142">
        <f>IF(P87="",0,IF(Q93=1,'7 - Barème 2017'!$E$5/2,(IF(AND(Q93&gt;1,P88="e"),SUM(U89:U92)+((VLOOKUP(Q93-1,S89:U92,3))/2),SUM(U89:U92)+VLOOKUP(Q93-1,S89:U92,3)))))</f>
        <v>0</v>
      </c>
      <c r="U94" s="56"/>
      <c r="V94" s="51"/>
      <c r="W94" s="52" t="s">
        <v>601</v>
      </c>
      <c r="X94" s="53"/>
      <c r="Y94" s="54">
        <f>W87</f>
        <v>0</v>
      </c>
      <c r="Z94" s="54"/>
      <c r="AA94" s="142">
        <f>IF(W87="",0,IF(X93=1,'7 - Barème 2017'!$E$5/2,(IF(AND(X93&gt;1,W88="e"),SUM(AB89:AB92)+((VLOOKUP(X93-1,Z89:AB92,3))/2),SUM(AB89:AB92)+VLOOKUP(X93-1,Z89:AB92,3)))))</f>
        <v>0</v>
      </c>
      <c r="AB94" s="56"/>
      <c r="AC94" s="51"/>
      <c r="AD94" s="52" t="s">
        <v>601</v>
      </c>
      <c r="AE94" s="53"/>
      <c r="AF94" s="54">
        <f>AD87</f>
        <v>0</v>
      </c>
      <c r="AG94" s="54"/>
      <c r="AH94" s="142">
        <f>IF(AD87="",0,IF(AE93=1,'7 - Barème 2017'!$E$5/2,(IF(AND(AE93&gt;1,AD88="e"),SUM(AI89:AI92)+((VLOOKUP(AE93-1,AG89:AI92,3))/2),SUM(AI89:AI92)+VLOOKUP(AE93-1,AG89:AI92,3)))))</f>
        <v>0</v>
      </c>
      <c r="AI94" s="56"/>
      <c r="AJ94" s="51"/>
      <c r="AK94" s="52" t="s">
        <v>601</v>
      </c>
      <c r="AL94" s="53"/>
      <c r="AM94" s="54">
        <f>AK87</f>
        <v>0</v>
      </c>
      <c r="AN94" s="54"/>
      <c r="AO94" s="142">
        <f>IF(AK87="",0,IF(AL93=1,'7 - Barème 2017'!$E$5/2,(IF(AND(AL93&gt;1,AK88="e"),SUM(AP89:AP92)+((VLOOKUP(AL93-1,AN89:AP92,3))/2),SUM(AP89:AP92)+VLOOKUP(AL93-1,AN89:AP92,3)))))</f>
        <v>0</v>
      </c>
      <c r="AP94" s="56"/>
      <c r="AQ94" s="51"/>
      <c r="AR94" s="52" t="s">
        <v>601</v>
      </c>
      <c r="AS94" s="53"/>
      <c r="AT94" s="54">
        <f>AR87</f>
        <v>0</v>
      </c>
      <c r="AU94" s="54"/>
      <c r="AV94" s="142">
        <f>IF(AR87="",0,IF(AS93=1,'7 - Barème 2017'!$E$5/2,(IF(AND(AS93&gt;1,AR88="e"),SUM(AW89:AW92)+((VLOOKUP(AS93-1,AU89:AW92,3))/2),SUM(AW89:AW92)+VLOOKUP(AS93-1,AU89:AW92,3)))))</f>
        <v>0</v>
      </c>
      <c r="AW94" s="56"/>
      <c r="AX94" s="51"/>
      <c r="AY94" s="52" t="s">
        <v>601</v>
      </c>
      <c r="AZ94" s="53"/>
      <c r="BA94" s="54">
        <f>AY87</f>
        <v>0</v>
      </c>
      <c r="BB94" s="54"/>
      <c r="BC94" s="142">
        <f>IF(AY87="",0,IF(AZ93=1,'7 - Barème 2017'!$E$5/2,(IF(AND(AZ93&gt;1,AY88="e"),SUM(BD89:BD92)+((VLOOKUP(AZ93-1,BB89:BD92,3))/2),SUM(BD89:BD92)+VLOOKUP(AZ93-1,BB89:BD92,3)))))</f>
        <v>0</v>
      </c>
      <c r="BD94" s="56"/>
      <c r="BE94" s="51"/>
      <c r="BF94" s="52" t="s">
        <v>601</v>
      </c>
      <c r="BG94" s="53"/>
      <c r="BH94" s="54">
        <f>BF87</f>
        <v>0</v>
      </c>
      <c r="BI94" s="54"/>
      <c r="BJ94" s="142">
        <f>IF(BF87="",0,IF(BG93=1,'7 - Barème 2017'!$E$5/2,(IF(AND(BG93&gt;1,BF88="e"),SUM(BK89:BK92)+((VLOOKUP(BG93-1,BI89:BK92,3))/2),SUM(BK89:BK92)+VLOOKUP(BG93-1,BI89:BK92,3)))))</f>
        <v>0</v>
      </c>
      <c r="BK94" s="56"/>
      <c r="BL94" s="51"/>
      <c r="BM94" s="52" t="s">
        <v>601</v>
      </c>
      <c r="BN94" s="53"/>
      <c r="BO94" s="54">
        <f>BM87</f>
        <v>0</v>
      </c>
      <c r="BP94" s="54"/>
      <c r="BQ94" s="142">
        <f>IF(BM87="",0,IF(BN93=1,'7 - Barème 2017'!$E$5/2,(IF(AND(BN93&gt;1,BM88="e"),SUM(BR89:BR92)+((VLOOKUP(BN93-1,BP89:BR92,3))/2),SUM(BR89:BR92)+VLOOKUP(BN93-1,BP89:BR92,3)))))</f>
        <v>0</v>
      </c>
      <c r="BR94" s="56"/>
      <c r="BS94" s="51"/>
      <c r="BT94" s="52" t="s">
        <v>601</v>
      </c>
      <c r="BU94" s="53"/>
      <c r="BV94" s="54">
        <f>BT87</f>
        <v>0</v>
      </c>
      <c r="BW94" s="54"/>
      <c r="BX94" s="142">
        <f>IF(BT87="",0,IF(BU93=1,'7 - Barème 2017'!$E$5/2,(IF(AND(BU93&gt;1,BT88="e"),SUM(BY89:BY92)+((VLOOKUP(BU93-1,BW89:BY92,3))/2),SUM(BY89:BY92)+VLOOKUP(BU93-1,BW89:BY92,3)))))</f>
        <v>0</v>
      </c>
      <c r="BY94" s="56"/>
      <c r="BZ94" s="51"/>
      <c r="CA94" s="52" t="s">
        <v>601</v>
      </c>
      <c r="CB94" s="53"/>
      <c r="CC94" s="54">
        <f>CA87</f>
        <v>0</v>
      </c>
      <c r="CD94" s="54"/>
      <c r="CE94" s="142">
        <f>IF(CA87="",0,IF(CB93=1,'7 - Barème 2017'!$E$5/2,(IF(AND(CB93&gt;1,CA88="e"),SUM(CF89:CF92)+((VLOOKUP(CB93-1,CD89:CF92,3))/2),SUM(CF89:CF92)+VLOOKUP(CB93-1,CD89:CF92,3)))))</f>
        <v>0</v>
      </c>
      <c r="CF94" s="56"/>
      <c r="CH94" s="177" t="s">
        <v>800</v>
      </c>
    </row>
    <row r="95" spans="1:86" x14ac:dyDescent="0.15">
      <c r="A95" s="14"/>
      <c r="B95" s="14"/>
      <c r="C95" s="14"/>
      <c r="D95" s="30"/>
      <c r="E95" s="25"/>
      <c r="F95" s="14"/>
      <c r="G95" s="30"/>
      <c r="H95" s="14"/>
      <c r="I95" s="14"/>
      <c r="J95" s="14"/>
      <c r="K95" s="30"/>
      <c r="L95" s="25"/>
      <c r="M95" s="14"/>
      <c r="N95" s="30"/>
      <c r="O95" s="14"/>
      <c r="P95" s="14"/>
      <c r="Q95" s="14"/>
      <c r="R95" s="30"/>
      <c r="S95" s="25"/>
      <c r="T95" s="14"/>
      <c r="U95" s="30"/>
      <c r="V95" s="14"/>
      <c r="W95" s="14"/>
      <c r="X95" s="14"/>
      <c r="Y95" s="30"/>
      <c r="Z95" s="25"/>
      <c r="AA95" s="14"/>
      <c r="AB95" s="30"/>
      <c r="AC95" s="14"/>
      <c r="AD95" s="14"/>
      <c r="AE95" s="14"/>
      <c r="AF95" s="30"/>
      <c r="AG95" s="25"/>
      <c r="AH95" s="14"/>
      <c r="AI95" s="30"/>
      <c r="AJ95" s="14"/>
      <c r="AK95" s="14"/>
      <c r="AL95" s="14"/>
      <c r="AM95" s="30"/>
      <c r="AN95" s="25"/>
      <c r="AO95" s="14"/>
      <c r="AP95" s="30"/>
      <c r="AQ95" s="14"/>
      <c r="AR95" s="14"/>
      <c r="AS95" s="14"/>
      <c r="AT95" s="30"/>
      <c r="AU95" s="25"/>
      <c r="AV95" s="14"/>
      <c r="AW95" s="30"/>
      <c r="AX95" s="14"/>
      <c r="AY95" s="14"/>
      <c r="AZ95" s="14"/>
      <c r="BA95" s="30"/>
      <c r="BB95" s="25"/>
      <c r="BC95" s="14"/>
      <c r="BD95" s="30"/>
      <c r="BE95" s="14"/>
      <c r="BF95" s="14"/>
      <c r="BG95" s="14"/>
      <c r="BH95" s="30"/>
      <c r="BI95" s="25"/>
      <c r="BJ95" s="14"/>
      <c r="BK95" s="30"/>
      <c r="BL95" s="14"/>
      <c r="BM95" s="14"/>
      <c r="BN95" s="14"/>
      <c r="BO95" s="30"/>
      <c r="BP95" s="25"/>
      <c r="BQ95" s="14"/>
      <c r="BR95" s="30"/>
      <c r="BS95" s="14"/>
      <c r="BT95" s="14"/>
      <c r="BU95" s="14"/>
      <c r="BV95" s="30"/>
      <c r="BW95" s="25"/>
      <c r="BX95" s="14"/>
      <c r="BY95" s="30"/>
      <c r="BZ95" s="14"/>
      <c r="CA95" s="14"/>
      <c r="CB95" s="14"/>
      <c r="CC95" s="30"/>
      <c r="CD95" s="25"/>
      <c r="CE95" s="14"/>
      <c r="CF95" s="30"/>
      <c r="CH95" s="177" t="s">
        <v>467</v>
      </c>
    </row>
    <row r="96" spans="1:86" x14ac:dyDescent="0.15">
      <c r="A96" s="12"/>
      <c r="B96" s="14"/>
      <c r="C96" s="14"/>
      <c r="D96" s="30"/>
      <c r="E96" s="25"/>
      <c r="F96" s="14"/>
      <c r="G96" s="19"/>
      <c r="H96" s="12"/>
      <c r="I96" s="14"/>
      <c r="J96" s="14"/>
      <c r="K96" s="30"/>
      <c r="L96" s="25"/>
      <c r="M96" s="14"/>
      <c r="N96" s="19"/>
      <c r="O96" s="12"/>
      <c r="P96" s="14"/>
      <c r="Q96" s="14"/>
      <c r="R96" s="30"/>
      <c r="S96" s="25"/>
      <c r="T96" s="14"/>
      <c r="U96" s="19"/>
      <c r="V96" s="12"/>
      <c r="W96" s="14"/>
      <c r="X96" s="14"/>
      <c r="Y96" s="30"/>
      <c r="Z96" s="25"/>
      <c r="AA96" s="14"/>
      <c r="AB96" s="19"/>
      <c r="AC96" s="12"/>
      <c r="AD96" s="14"/>
      <c r="AE96" s="14"/>
      <c r="AF96" s="30"/>
      <c r="AG96" s="25"/>
      <c r="AH96" s="14"/>
      <c r="AI96" s="19"/>
      <c r="AJ96" s="12"/>
      <c r="AK96" s="14"/>
      <c r="AL96" s="14"/>
      <c r="AM96" s="30"/>
      <c r="AN96" s="25"/>
      <c r="AO96" s="14"/>
      <c r="AP96" s="19"/>
      <c r="AQ96" s="12"/>
      <c r="AR96" s="14"/>
      <c r="AS96" s="14"/>
      <c r="AT96" s="30"/>
      <c r="AU96" s="25"/>
      <c r="AV96" s="14"/>
      <c r="AW96" s="19"/>
      <c r="AX96" s="12"/>
      <c r="AY96" s="14"/>
      <c r="AZ96" s="14"/>
      <c r="BA96" s="30"/>
      <c r="BB96" s="25"/>
      <c r="BC96" s="14"/>
      <c r="BD96" s="19"/>
      <c r="BE96" s="12"/>
      <c r="BF96" s="14"/>
      <c r="BG96" s="14"/>
      <c r="BH96" s="30"/>
      <c r="BI96" s="25"/>
      <c r="BJ96" s="14"/>
      <c r="BK96" s="19"/>
      <c r="BL96" s="12"/>
      <c r="BM96" s="14"/>
      <c r="BN96" s="14"/>
      <c r="BO96" s="30"/>
      <c r="BP96" s="25"/>
      <c r="BQ96" s="14"/>
      <c r="BR96" s="19"/>
      <c r="BS96" s="12"/>
      <c r="BT96" s="14"/>
      <c r="BU96" s="14"/>
      <c r="BV96" s="30"/>
      <c r="BW96" s="25"/>
      <c r="BX96" s="14"/>
      <c r="BY96" s="19"/>
      <c r="BZ96" s="12"/>
      <c r="CA96" s="14"/>
      <c r="CB96" s="14"/>
      <c r="CC96" s="30"/>
      <c r="CD96" s="25"/>
      <c r="CE96" s="14"/>
      <c r="CF96" s="19"/>
      <c r="CH96" s="177" t="s">
        <v>754</v>
      </c>
    </row>
    <row r="97" spans="1:86" x14ac:dyDescent="0.15">
      <c r="A97" s="49" t="s">
        <v>640</v>
      </c>
      <c r="B97" s="50"/>
      <c r="C97" s="13"/>
      <c r="D97" s="42"/>
      <c r="E97" s="42"/>
      <c r="F97" s="43"/>
      <c r="G97" s="44"/>
      <c r="H97" s="49" t="s">
        <v>640</v>
      </c>
      <c r="I97" s="50"/>
      <c r="J97" s="13"/>
      <c r="K97" s="42"/>
      <c r="L97" s="42"/>
      <c r="M97" s="43"/>
      <c r="N97" s="44"/>
      <c r="O97" s="49" t="s">
        <v>640</v>
      </c>
      <c r="P97" s="50"/>
      <c r="Q97" s="13"/>
      <c r="R97" s="42"/>
      <c r="S97" s="42"/>
      <c r="T97" s="43"/>
      <c r="U97" s="44"/>
      <c r="V97" s="49" t="s">
        <v>640</v>
      </c>
      <c r="W97" s="50"/>
      <c r="X97" s="13"/>
      <c r="Y97" s="42"/>
      <c r="Z97" s="42"/>
      <c r="AA97" s="43"/>
      <c r="AB97" s="44"/>
      <c r="AC97" s="49" t="s">
        <v>640</v>
      </c>
      <c r="AD97" s="50"/>
      <c r="AE97" s="13"/>
      <c r="AF97" s="42"/>
      <c r="AG97" s="42"/>
      <c r="AH97" s="43"/>
      <c r="AI97" s="44"/>
      <c r="AJ97" s="49" t="s">
        <v>640</v>
      </c>
      <c r="AK97" s="50"/>
      <c r="AL97" s="13"/>
      <c r="AM97" s="42"/>
      <c r="AN97" s="42"/>
      <c r="AO97" s="43"/>
      <c r="AP97" s="44"/>
      <c r="AQ97" s="49" t="s">
        <v>640</v>
      </c>
      <c r="AR97" s="50"/>
      <c r="AS97" s="13"/>
      <c r="AT97" s="42"/>
      <c r="AU97" s="42"/>
      <c r="AV97" s="43"/>
      <c r="AW97" s="44"/>
      <c r="AX97" s="49" t="s">
        <v>640</v>
      </c>
      <c r="AY97" s="50"/>
      <c r="AZ97" s="13"/>
      <c r="BA97" s="42"/>
      <c r="BB97" s="42"/>
      <c r="BC97" s="43"/>
      <c r="BD97" s="44"/>
      <c r="BE97" s="49" t="s">
        <v>640</v>
      </c>
      <c r="BF97" s="50"/>
      <c r="BG97" s="13"/>
      <c r="BH97" s="42"/>
      <c r="BI97" s="42"/>
      <c r="BJ97" s="43"/>
      <c r="BK97" s="44"/>
      <c r="BL97" s="49" t="s">
        <v>640</v>
      </c>
      <c r="BM97" s="50"/>
      <c r="BN97" s="13"/>
      <c r="BO97" s="42"/>
      <c r="BP97" s="42"/>
      <c r="BQ97" s="43"/>
      <c r="BR97" s="44"/>
      <c r="BS97" s="49" t="s">
        <v>640</v>
      </c>
      <c r="BT97" s="50"/>
      <c r="BU97" s="13"/>
      <c r="BV97" s="42"/>
      <c r="BW97" s="42"/>
      <c r="BX97" s="43"/>
      <c r="BY97" s="44"/>
      <c r="BZ97" s="49" t="s">
        <v>640</v>
      </c>
      <c r="CA97" s="50"/>
      <c r="CB97" s="13"/>
      <c r="CC97" s="42"/>
      <c r="CD97" s="42"/>
      <c r="CE97" s="43"/>
      <c r="CF97" s="44"/>
      <c r="CH97" s="177" t="s">
        <v>436</v>
      </c>
    </row>
    <row r="98" spans="1:86" x14ac:dyDescent="0.15">
      <c r="A98" s="45" t="s">
        <v>654</v>
      </c>
      <c r="B98" s="143" t="str">
        <f>IF(B97="","",IF(AND(OR(D99="e",D99=""),OR(D100="",D100="e"),OR(D101="",D101="e"),OR(D102="",D102="e")),"E","Hors Zone Euro"))</f>
        <v/>
      </c>
      <c r="C98" s="14"/>
      <c r="D98" s="30">
        <f>IF(B97="",0,C103-1)</f>
        <v>0</v>
      </c>
      <c r="E98" s="36" t="s">
        <v>656</v>
      </c>
      <c r="F98" s="25"/>
      <c r="G98" s="46"/>
      <c r="H98" s="45" t="s">
        <v>654</v>
      </c>
      <c r="I98" s="143" t="str">
        <f>IF(I97="","",IF(AND(OR(K99="e",K99=""),OR(K100="",K100="e"),OR(K101="",K101="e"),OR(K102="",K102="e")),"E","Hors Zone Euro"))</f>
        <v/>
      </c>
      <c r="J98" s="14"/>
      <c r="K98" s="30">
        <f>IF(I97="",0,J103-1)</f>
        <v>0</v>
      </c>
      <c r="L98" s="36" t="s">
        <v>656</v>
      </c>
      <c r="M98" s="25"/>
      <c r="N98" s="46"/>
      <c r="O98" s="45" t="s">
        <v>654</v>
      </c>
      <c r="P98" s="143" t="str">
        <f>IF(P97="","",IF(AND(OR(R99="e",R99=""),OR(R100="",R100="e"),OR(R101="",R101="e"),OR(R102="",R102="e")),"E","Hors Zone Euro"))</f>
        <v/>
      </c>
      <c r="Q98" s="14"/>
      <c r="R98" s="30">
        <f>IF(P97="",0,Q103-1)</f>
        <v>0</v>
      </c>
      <c r="S98" s="36" t="s">
        <v>656</v>
      </c>
      <c r="T98" s="25"/>
      <c r="U98" s="46"/>
      <c r="V98" s="45" t="s">
        <v>654</v>
      </c>
      <c r="W98" s="143" t="str">
        <f>IF(W97="","",IF(AND(OR(Y99="e",Y99=""),OR(Y100="",Y100="e"),OR(Y101="",Y101="e"),OR(Y102="",Y102="e")),"E","Hors Zone Euro"))</f>
        <v/>
      </c>
      <c r="X98" s="14"/>
      <c r="Y98" s="30">
        <f>IF(W97="",0,X103-1)</f>
        <v>0</v>
      </c>
      <c r="Z98" s="36" t="s">
        <v>656</v>
      </c>
      <c r="AA98" s="25"/>
      <c r="AB98" s="46"/>
      <c r="AC98" s="45" t="s">
        <v>654</v>
      </c>
      <c r="AD98" s="143" t="str">
        <f>IF(AD97="","",IF(AND(OR(AF99="e",AF99=""),OR(AF100="",AF100="e"),OR(AF101="",AF101="e"),OR(AF102="",AF102="e")),"E","Hors Zone Euro"))</f>
        <v/>
      </c>
      <c r="AE98" s="14"/>
      <c r="AF98" s="30">
        <f>IF(AD97="",0,AE103-1)</f>
        <v>0</v>
      </c>
      <c r="AG98" s="36" t="s">
        <v>656</v>
      </c>
      <c r="AH98" s="25"/>
      <c r="AI98" s="46"/>
      <c r="AJ98" s="45" t="s">
        <v>654</v>
      </c>
      <c r="AK98" s="143" t="str">
        <f>IF(AK97="","",IF(AND(OR(AM99="e",AM99=""),OR(AM100="",AM100="e"),OR(AM101="",AM101="e"),OR(AM102="",AM102="e")),"E","Hors Zone Euro"))</f>
        <v/>
      </c>
      <c r="AL98" s="14"/>
      <c r="AM98" s="30">
        <f>IF(AK97="",0,AL103-1)</f>
        <v>0</v>
      </c>
      <c r="AN98" s="36" t="s">
        <v>656</v>
      </c>
      <c r="AO98" s="25"/>
      <c r="AP98" s="46"/>
      <c r="AQ98" s="45" t="s">
        <v>654</v>
      </c>
      <c r="AR98" s="143" t="str">
        <f>IF(AR97="","",IF(AND(OR(AT99="e",AT99=""),OR(AT100="",AT100="e"),OR(AT101="",AT101="e"),OR(AT102="",AT102="e")),"E","Hors Zone Euro"))</f>
        <v/>
      </c>
      <c r="AS98" s="14"/>
      <c r="AT98" s="30">
        <f>IF(AR97="",0,AS103-1)</f>
        <v>0</v>
      </c>
      <c r="AU98" s="36" t="s">
        <v>656</v>
      </c>
      <c r="AV98" s="25"/>
      <c r="AW98" s="46"/>
      <c r="AX98" s="45" t="s">
        <v>654</v>
      </c>
      <c r="AY98" s="143" t="str">
        <f>IF(AY97="","",IF(AND(OR(BA99="e",BA99=""),OR(BA100="",BA100="e"),OR(BA101="",BA101="e"),OR(BA102="",BA102="e")),"E","Hors Zone Euro"))</f>
        <v/>
      </c>
      <c r="AZ98" s="14"/>
      <c r="BA98" s="30">
        <f>IF(AY97="",0,AZ103-1)</f>
        <v>0</v>
      </c>
      <c r="BB98" s="36" t="s">
        <v>656</v>
      </c>
      <c r="BC98" s="25"/>
      <c r="BD98" s="46"/>
      <c r="BE98" s="45" t="s">
        <v>654</v>
      </c>
      <c r="BF98" s="143" t="str">
        <f>IF(BF97="","",IF(AND(OR(BH99="e",BH99=""),OR(BH100="",BH100="e"),OR(BH101="",BH101="e"),OR(BH102="",BH102="e")),"E","Hors Zone Euro"))</f>
        <v/>
      </c>
      <c r="BG98" s="14"/>
      <c r="BH98" s="30">
        <f>IF(BF97="",0,BG103-1)</f>
        <v>0</v>
      </c>
      <c r="BI98" s="36" t="s">
        <v>656</v>
      </c>
      <c r="BJ98" s="25"/>
      <c r="BK98" s="46"/>
      <c r="BL98" s="45" t="s">
        <v>654</v>
      </c>
      <c r="BM98" s="143" t="str">
        <f>IF(BM97="","",IF(AND(OR(BO99="e",BO99=""),OR(BO100="",BO100="e"),OR(BO101="",BO101="e"),OR(BO102="",BO102="e")),"E","Hors Zone Euro"))</f>
        <v/>
      </c>
      <c r="BN98" s="14"/>
      <c r="BO98" s="30">
        <f>IF(BM97="",0,BN103-1)</f>
        <v>0</v>
      </c>
      <c r="BP98" s="36" t="s">
        <v>656</v>
      </c>
      <c r="BQ98" s="25"/>
      <c r="BR98" s="46"/>
      <c r="BS98" s="45" t="s">
        <v>654</v>
      </c>
      <c r="BT98" s="143" t="str">
        <f>IF(BT97="","",IF(AND(OR(BV99="e",BV99=""),OR(BV100="",BV100="e"),OR(BV101="",BV101="e"),OR(BV102="",BV102="e")),"E","Hors Zone Euro"))</f>
        <v/>
      </c>
      <c r="BU98" s="14"/>
      <c r="BV98" s="30">
        <f>IF(BT97="",0,BU103-1)</f>
        <v>0</v>
      </c>
      <c r="BW98" s="36" t="s">
        <v>656</v>
      </c>
      <c r="BX98" s="25"/>
      <c r="BY98" s="46"/>
      <c r="BZ98" s="45" t="s">
        <v>654</v>
      </c>
      <c r="CA98" s="143" t="str">
        <f>IF(CA97="","",IF(AND(OR(CC99="e",CC99=""),OR(CC100="",CC100="e"),OR(CC101="",CC101="e"),OR(CC102="",CC102="e")),"E","Hors Zone Euro"))</f>
        <v/>
      </c>
      <c r="CB98" s="14"/>
      <c r="CC98" s="30">
        <f>IF(CA97="",0,CB103-1)</f>
        <v>0</v>
      </c>
      <c r="CD98" s="36" t="s">
        <v>656</v>
      </c>
      <c r="CE98" s="25"/>
      <c r="CF98" s="46"/>
      <c r="CH98" s="177" t="s">
        <v>811</v>
      </c>
    </row>
    <row r="99" spans="1:86" x14ac:dyDescent="0.15">
      <c r="A99" s="92" t="str">
        <f>IF(B97="","",1)</f>
        <v/>
      </c>
      <c r="B99" s="14"/>
      <c r="C99" s="14"/>
      <c r="D99" s="144" t="str">
        <f>IF(E99="","",VLOOKUP(F99,'7 - Barème 2017'!$A$17:$G$231,7))</f>
        <v/>
      </c>
      <c r="E99" s="36" t="str">
        <f>IF(C$103&gt;1,1,"")</f>
        <v/>
      </c>
      <c r="F99" s="39"/>
      <c r="G99" s="87" t="str">
        <f>IF(E99="","",VLOOKUP(F99,'7 - Barème 2017'!$A$17:$H$249,8))</f>
        <v/>
      </c>
      <c r="H99" s="92" t="str">
        <f>IF(I97="","",1)</f>
        <v/>
      </c>
      <c r="I99" s="14"/>
      <c r="J99" s="14"/>
      <c r="K99" s="144" t="str">
        <f>IF(L99="","",VLOOKUP(M99,'7 - Barème 2017'!$A$17:$G$231,7))</f>
        <v/>
      </c>
      <c r="L99" s="36" t="str">
        <f>IF(J$103&gt;1,1,"")</f>
        <v/>
      </c>
      <c r="M99" s="39"/>
      <c r="N99" s="87" t="str">
        <f>IF(L99="","",VLOOKUP(M99,'7 - Barème 2017'!$A$17:$H$249,8))</f>
        <v/>
      </c>
      <c r="O99" s="92" t="str">
        <f>IF(P97="","",1)</f>
        <v/>
      </c>
      <c r="P99" s="14"/>
      <c r="Q99" s="14"/>
      <c r="R99" s="144" t="str">
        <f>IF(S99="","",VLOOKUP(T99,'7 - Barème 2017'!$A$17:$G$231,7))</f>
        <v/>
      </c>
      <c r="S99" s="36" t="str">
        <f>IF(Q$103&gt;1,1,"")</f>
        <v/>
      </c>
      <c r="T99" s="39"/>
      <c r="U99" s="87" t="str">
        <f>IF(S99="","",VLOOKUP(T99,'7 - Barème 2017'!$A$17:$H$249,8))</f>
        <v/>
      </c>
      <c r="V99" s="92" t="str">
        <f>IF(W97="","",1)</f>
        <v/>
      </c>
      <c r="W99" s="14"/>
      <c r="X99" s="14"/>
      <c r="Y99" s="144" t="str">
        <f>IF(Z99="","",VLOOKUP(AA99,'7 - Barème 2017'!$A$17:$G$231,7))</f>
        <v/>
      </c>
      <c r="Z99" s="36" t="str">
        <f>IF(X$103&gt;1,1,"")</f>
        <v/>
      </c>
      <c r="AA99" s="39"/>
      <c r="AB99" s="87" t="str">
        <f>IF(Z99="","",VLOOKUP(AA99,'7 - Barème 2017'!$A$17:$H$249,8))</f>
        <v/>
      </c>
      <c r="AC99" s="92" t="str">
        <f>IF(AD97="","",1)</f>
        <v/>
      </c>
      <c r="AD99" s="14"/>
      <c r="AE99" s="14"/>
      <c r="AF99" s="144" t="str">
        <f>IF(AG99="","",VLOOKUP(AH99,'7 - Barème 2017'!$A$17:$G$231,7))</f>
        <v/>
      </c>
      <c r="AG99" s="36" t="str">
        <f>IF(AE$103&gt;1,1,"")</f>
        <v/>
      </c>
      <c r="AH99" s="39"/>
      <c r="AI99" s="87" t="str">
        <f>IF(AG99="","",VLOOKUP(AH99,'7 - Barème 2017'!$A$17:$H$249,8))</f>
        <v/>
      </c>
      <c r="AJ99" s="92" t="str">
        <f>IF(AK97="","",1)</f>
        <v/>
      </c>
      <c r="AK99" s="14"/>
      <c r="AL99" s="14"/>
      <c r="AM99" s="144" t="str">
        <f>IF(AN99="","",VLOOKUP(AO99,'7 - Barème 2017'!$A$17:$G$231,7))</f>
        <v/>
      </c>
      <c r="AN99" s="36" t="str">
        <f>IF(AL$103&gt;1,1,"")</f>
        <v/>
      </c>
      <c r="AO99" s="39"/>
      <c r="AP99" s="87" t="str">
        <f>IF(AN99="","",VLOOKUP(AO99,'7 - Barème 2017'!$A$17:$H$249,8))</f>
        <v/>
      </c>
      <c r="AQ99" s="92" t="str">
        <f>IF(AR97="","",1)</f>
        <v/>
      </c>
      <c r="AR99" s="14"/>
      <c r="AS99" s="14"/>
      <c r="AT99" s="144" t="str">
        <f>IF(AU99="","",VLOOKUP(AV99,'7 - Barème 2017'!$A$17:$G$231,7))</f>
        <v/>
      </c>
      <c r="AU99" s="36" t="str">
        <f>IF(AS$103&gt;1,1,"")</f>
        <v/>
      </c>
      <c r="AV99" s="39"/>
      <c r="AW99" s="87" t="str">
        <f>IF(AU99="","",VLOOKUP(AV99,'7 - Barème 2017'!$A$17:$H$249,8))</f>
        <v/>
      </c>
      <c r="AX99" s="92" t="str">
        <f>IF(AY97="","",1)</f>
        <v/>
      </c>
      <c r="AY99" s="14"/>
      <c r="AZ99" s="14"/>
      <c r="BA99" s="144" t="str">
        <f>IF(BB99="","",VLOOKUP(BC99,'7 - Barème 2017'!$A$17:$G$231,7))</f>
        <v/>
      </c>
      <c r="BB99" s="36" t="str">
        <f>IF(AZ$103&gt;1,1,"")</f>
        <v/>
      </c>
      <c r="BC99" s="39"/>
      <c r="BD99" s="87" t="str">
        <f>IF(BB99="","",VLOOKUP(BC99,'7 - Barème 2017'!$A$17:$H$249,8))</f>
        <v/>
      </c>
      <c r="BE99" s="92" t="str">
        <f>IF(BF97="","",1)</f>
        <v/>
      </c>
      <c r="BF99" s="14"/>
      <c r="BG99" s="14"/>
      <c r="BH99" s="144" t="str">
        <f>IF(BI99="","",VLOOKUP(BJ99,'7 - Barème 2017'!$A$17:$G$231,7))</f>
        <v/>
      </c>
      <c r="BI99" s="36" t="str">
        <f>IF(BG$103&gt;1,1,"")</f>
        <v/>
      </c>
      <c r="BJ99" s="39"/>
      <c r="BK99" s="87" t="str">
        <f>IF(BI99="","",VLOOKUP(BJ99,'7 - Barème 2017'!$A$17:$H$249,8))</f>
        <v/>
      </c>
      <c r="BL99" s="92" t="str">
        <f>IF(BM97="","",1)</f>
        <v/>
      </c>
      <c r="BM99" s="14"/>
      <c r="BN99" s="14"/>
      <c r="BO99" s="144" t="str">
        <f>IF(BP99="","",VLOOKUP(BQ99,'7 - Barème 2017'!$A$17:$G$231,7))</f>
        <v/>
      </c>
      <c r="BP99" s="36" t="str">
        <f>IF(BN$103&gt;1,1,"")</f>
        <v/>
      </c>
      <c r="BQ99" s="39"/>
      <c r="BR99" s="87" t="str">
        <f>IF(BP99="","",VLOOKUP(BQ99,'7 - Barème 2017'!$A$17:$H$249,8))</f>
        <v/>
      </c>
      <c r="BS99" s="92" t="str">
        <f>IF(BT97="","",1)</f>
        <v/>
      </c>
      <c r="BT99" s="14"/>
      <c r="BU99" s="14"/>
      <c r="BV99" s="144" t="str">
        <f>IF(BW99="","",VLOOKUP(BX99,'7 - Barème 2017'!$A$17:$G$231,7))</f>
        <v/>
      </c>
      <c r="BW99" s="36" t="str">
        <f>IF(BU$103&gt;1,1,"")</f>
        <v/>
      </c>
      <c r="BX99" s="39"/>
      <c r="BY99" s="87" t="str">
        <f>IF(BW99="","",VLOOKUP(BX99,'7 - Barème 2017'!$A$17:$H$249,8))</f>
        <v/>
      </c>
      <c r="BZ99" s="92" t="str">
        <f>IF(CA97="","",1)</f>
        <v/>
      </c>
      <c r="CA99" s="14"/>
      <c r="CB99" s="14"/>
      <c r="CC99" s="144" t="str">
        <f>IF(CD99="","",VLOOKUP(CE99,'7 - Barème 2017'!$A$17:$G$231,7))</f>
        <v/>
      </c>
      <c r="CD99" s="36" t="str">
        <f>IF(CB$103&gt;1,1,"")</f>
        <v/>
      </c>
      <c r="CE99" s="39"/>
      <c r="CF99" s="87" t="str">
        <f>IF(CD99="","",VLOOKUP(CE99,'7 - Barème 2017'!$A$17:$H$249,8))</f>
        <v/>
      </c>
      <c r="CH99" s="177" t="s">
        <v>411</v>
      </c>
    </row>
    <row r="100" spans="1:86" x14ac:dyDescent="0.15">
      <c r="A100" s="49" t="s">
        <v>673</v>
      </c>
      <c r="B100" s="40"/>
      <c r="C100" s="38"/>
      <c r="D100" s="144" t="str">
        <f>IF(E100="","",VLOOKUP(F100,'7 - Barème 2017'!$A$17:$G$231,7))</f>
        <v/>
      </c>
      <c r="E100" s="36" t="str">
        <f>IF(C$103&gt;2,2,"")</f>
        <v/>
      </c>
      <c r="F100" s="39"/>
      <c r="G100" s="87" t="str">
        <f>IF(E100="","",VLOOKUP(F100,'7 - Barème 2017'!$A$17:$H$249,8))</f>
        <v/>
      </c>
      <c r="H100" s="49" t="s">
        <v>673</v>
      </c>
      <c r="I100" s="40"/>
      <c r="J100" s="38"/>
      <c r="K100" s="144" t="str">
        <f>IF(L100="","",VLOOKUP(M100,'7 - Barème 2017'!$A$17:$G$231,7))</f>
        <v/>
      </c>
      <c r="L100" s="36" t="str">
        <f>IF(J$103&gt;2,2,"")</f>
        <v/>
      </c>
      <c r="M100" s="39"/>
      <c r="N100" s="87" t="str">
        <f>IF(L100="","",VLOOKUP(M100,'7 - Barème 2017'!$A$17:$H$249,8))</f>
        <v/>
      </c>
      <c r="O100" s="49" t="s">
        <v>673</v>
      </c>
      <c r="P100" s="40"/>
      <c r="Q100" s="38"/>
      <c r="R100" s="144" t="str">
        <f>IF(S100="","",VLOOKUP(T100,'7 - Barème 2017'!$A$17:$G$231,7))</f>
        <v/>
      </c>
      <c r="S100" s="36" t="str">
        <f>IF(Q$103&gt;2,2,"")</f>
        <v/>
      </c>
      <c r="T100" s="39"/>
      <c r="U100" s="87" t="str">
        <f>IF(S100="","",VLOOKUP(T100,'7 - Barème 2017'!$A$17:$H$249,8))</f>
        <v/>
      </c>
      <c r="V100" s="49" t="s">
        <v>673</v>
      </c>
      <c r="W100" s="40"/>
      <c r="X100" s="38"/>
      <c r="Y100" s="144" t="str">
        <f>IF(Z100="","",VLOOKUP(AA100,'7 - Barème 2017'!$A$17:$G$231,7))</f>
        <v/>
      </c>
      <c r="Z100" s="36" t="str">
        <f>IF(X$103&gt;2,2,"")</f>
        <v/>
      </c>
      <c r="AA100" s="39"/>
      <c r="AB100" s="87" t="str">
        <f>IF(Z100="","",VLOOKUP(AA100,'7 - Barème 2017'!$A$17:$H$249,8))</f>
        <v/>
      </c>
      <c r="AC100" s="49" t="s">
        <v>673</v>
      </c>
      <c r="AD100" s="40"/>
      <c r="AE100" s="38"/>
      <c r="AF100" s="144" t="str">
        <f>IF(AG100="","",VLOOKUP(AH100,'7 - Barème 2017'!$A$17:$G$231,7))</f>
        <v/>
      </c>
      <c r="AG100" s="36" t="str">
        <f>IF(AE$103&gt;2,2,"")</f>
        <v/>
      </c>
      <c r="AH100" s="39"/>
      <c r="AI100" s="87" t="str">
        <f>IF(AG100="","",VLOOKUP(AH100,'7 - Barème 2017'!$A$17:$H$249,8))</f>
        <v/>
      </c>
      <c r="AJ100" s="49" t="s">
        <v>673</v>
      </c>
      <c r="AK100" s="40"/>
      <c r="AL100" s="38"/>
      <c r="AM100" s="144" t="str">
        <f>IF(AN100="","",VLOOKUP(AO100,'7 - Barème 2017'!$A$17:$G$231,7))</f>
        <v/>
      </c>
      <c r="AN100" s="36" t="str">
        <f>IF(AL$103&gt;2,2,"")</f>
        <v/>
      </c>
      <c r="AO100" s="39"/>
      <c r="AP100" s="87" t="str">
        <f>IF(AN100="","",VLOOKUP(AO100,'7 - Barème 2017'!$A$17:$H$249,8))</f>
        <v/>
      </c>
      <c r="AQ100" s="49" t="s">
        <v>673</v>
      </c>
      <c r="AR100" s="40"/>
      <c r="AS100" s="38"/>
      <c r="AT100" s="144" t="str">
        <f>IF(AU100="","",VLOOKUP(AV100,'7 - Barème 2017'!$A$17:$G$231,7))</f>
        <v/>
      </c>
      <c r="AU100" s="36" t="str">
        <f>IF(AS$103&gt;2,2,"")</f>
        <v/>
      </c>
      <c r="AV100" s="39"/>
      <c r="AW100" s="87" t="str">
        <f>IF(AU100="","",VLOOKUP(AV100,'7 - Barème 2017'!$A$17:$H$249,8))</f>
        <v/>
      </c>
      <c r="AX100" s="49" t="s">
        <v>673</v>
      </c>
      <c r="AY100" s="40"/>
      <c r="AZ100" s="38"/>
      <c r="BA100" s="144" t="str">
        <f>IF(BB100="","",VLOOKUP(BC100,'7 - Barème 2017'!$A$17:$G$231,7))</f>
        <v/>
      </c>
      <c r="BB100" s="36" t="str">
        <f>IF(AZ$103&gt;2,2,"")</f>
        <v/>
      </c>
      <c r="BC100" s="39"/>
      <c r="BD100" s="87" t="str">
        <f>IF(BB100="","",VLOOKUP(BC100,'7 - Barème 2017'!$A$17:$H$249,8))</f>
        <v/>
      </c>
      <c r="BE100" s="49" t="s">
        <v>673</v>
      </c>
      <c r="BF100" s="40"/>
      <c r="BG100" s="38"/>
      <c r="BH100" s="144" t="str">
        <f>IF(BI100="","",VLOOKUP(BJ100,'7 - Barème 2017'!$A$17:$G$231,7))</f>
        <v/>
      </c>
      <c r="BI100" s="36" t="str">
        <f>IF(BG$103&gt;2,2,"")</f>
        <v/>
      </c>
      <c r="BJ100" s="39"/>
      <c r="BK100" s="87" t="str">
        <f>IF(BI100="","",VLOOKUP(BJ100,'7 - Barème 2017'!$A$17:$H$249,8))</f>
        <v/>
      </c>
      <c r="BL100" s="49" t="s">
        <v>673</v>
      </c>
      <c r="BM100" s="40"/>
      <c r="BN100" s="38"/>
      <c r="BO100" s="144" t="str">
        <f>IF(BP100="","",VLOOKUP(BQ100,'7 - Barème 2017'!$A$17:$G$231,7))</f>
        <v/>
      </c>
      <c r="BP100" s="36" t="str">
        <f>IF(BN$103&gt;2,2,"")</f>
        <v/>
      </c>
      <c r="BQ100" s="39"/>
      <c r="BR100" s="87" t="str">
        <f>IF(BP100="","",VLOOKUP(BQ100,'7 - Barème 2017'!$A$17:$H$249,8))</f>
        <v/>
      </c>
      <c r="BS100" s="49" t="s">
        <v>673</v>
      </c>
      <c r="BT100" s="40"/>
      <c r="BU100" s="38"/>
      <c r="BV100" s="144" t="str">
        <f>IF(BW100="","",VLOOKUP(BX100,'7 - Barème 2017'!$A$17:$G$231,7))</f>
        <v/>
      </c>
      <c r="BW100" s="36" t="str">
        <f>IF(BU$103&gt;2,2,"")</f>
        <v/>
      </c>
      <c r="BX100" s="39"/>
      <c r="BY100" s="87" t="str">
        <f>IF(BW100="","",VLOOKUP(BX100,'7 - Barème 2017'!$A$17:$H$249,8))</f>
        <v/>
      </c>
      <c r="BZ100" s="49" t="s">
        <v>673</v>
      </c>
      <c r="CA100" s="40"/>
      <c r="CB100" s="38"/>
      <c r="CC100" s="144" t="str">
        <f>IF(CD100="","",VLOOKUP(CE100,'7 - Barème 2017'!$A$17:$G$231,7))</f>
        <v/>
      </c>
      <c r="CD100" s="36" t="str">
        <f>IF(CB$103&gt;2,2,"")</f>
        <v/>
      </c>
      <c r="CE100" s="39"/>
      <c r="CF100" s="87" t="str">
        <f>IF(CD100="","",VLOOKUP(CE100,'7 - Barème 2017'!$A$17:$H$249,8))</f>
        <v/>
      </c>
      <c r="CH100" s="177" t="s">
        <v>437</v>
      </c>
    </row>
    <row r="101" spans="1:86" x14ac:dyDescent="0.15">
      <c r="A101" s="49" t="s">
        <v>674</v>
      </c>
      <c r="B101" s="40"/>
      <c r="C101" s="38"/>
      <c r="D101" s="144" t="str">
        <f>IF(E101="","",VLOOKUP(F101,'7 - Barème 2017'!$A$17:$G$231,7))</f>
        <v/>
      </c>
      <c r="E101" s="36" t="str">
        <f>IF(C$103&gt;3,3,"")</f>
        <v/>
      </c>
      <c r="F101" s="39"/>
      <c r="G101" s="87" t="str">
        <f>IF(E101="","",VLOOKUP(F101,'7 - Barème 2017'!$A$17:$H$249,8))</f>
        <v/>
      </c>
      <c r="H101" s="49" t="s">
        <v>674</v>
      </c>
      <c r="I101" s="40"/>
      <c r="J101" s="38"/>
      <c r="K101" s="144" t="str">
        <f>IF(L101="","",VLOOKUP(M101,'7 - Barème 2017'!$A$17:$G$231,7))</f>
        <v/>
      </c>
      <c r="L101" s="36" t="str">
        <f>IF(J$103&gt;3,3,"")</f>
        <v/>
      </c>
      <c r="M101" s="39"/>
      <c r="N101" s="87" t="str">
        <f>IF(L101="","",VLOOKUP(M101,'7 - Barème 2017'!$A$17:$H$249,8))</f>
        <v/>
      </c>
      <c r="O101" s="49" t="s">
        <v>674</v>
      </c>
      <c r="P101" s="40"/>
      <c r="Q101" s="38"/>
      <c r="R101" s="144" t="str">
        <f>IF(S101="","",VLOOKUP(T101,'7 - Barème 2017'!$A$17:$G$231,7))</f>
        <v/>
      </c>
      <c r="S101" s="36" t="str">
        <f>IF(Q$103&gt;3,3,"")</f>
        <v/>
      </c>
      <c r="T101" s="39"/>
      <c r="U101" s="87" t="str">
        <f>IF(S101="","",VLOOKUP(T101,'7 - Barème 2017'!$A$17:$H$249,8))</f>
        <v/>
      </c>
      <c r="V101" s="49" t="s">
        <v>674</v>
      </c>
      <c r="W101" s="40"/>
      <c r="X101" s="38"/>
      <c r="Y101" s="144" t="str">
        <f>IF(Z101="","",VLOOKUP(AA101,'7 - Barème 2017'!$A$17:$G$231,7))</f>
        <v/>
      </c>
      <c r="Z101" s="36" t="str">
        <f>IF(X$103&gt;3,3,"")</f>
        <v/>
      </c>
      <c r="AA101" s="39"/>
      <c r="AB101" s="87" t="str">
        <f>IF(Z101="","",VLOOKUP(AA101,'7 - Barème 2017'!$A$17:$H$249,8))</f>
        <v/>
      </c>
      <c r="AC101" s="49" t="s">
        <v>674</v>
      </c>
      <c r="AD101" s="40"/>
      <c r="AE101" s="38"/>
      <c r="AF101" s="144" t="str">
        <f>IF(AG101="","",VLOOKUP(AH101,'7 - Barème 2017'!$A$17:$G$231,7))</f>
        <v/>
      </c>
      <c r="AG101" s="36" t="str">
        <f>IF(AE$103&gt;3,3,"")</f>
        <v/>
      </c>
      <c r="AH101" s="39"/>
      <c r="AI101" s="87" t="str">
        <f>IF(AG101="","",VLOOKUP(AH101,'7 - Barème 2017'!$A$17:$H$249,8))</f>
        <v/>
      </c>
      <c r="AJ101" s="49" t="s">
        <v>674</v>
      </c>
      <c r="AK101" s="40"/>
      <c r="AL101" s="38"/>
      <c r="AM101" s="144" t="str">
        <f>IF(AN101="","",VLOOKUP(AO101,'7 - Barème 2017'!$A$17:$G$231,7))</f>
        <v/>
      </c>
      <c r="AN101" s="36" t="str">
        <f>IF(AL$103&gt;3,3,"")</f>
        <v/>
      </c>
      <c r="AO101" s="39"/>
      <c r="AP101" s="87" t="str">
        <f>IF(AN101="","",VLOOKUP(AO101,'7 - Barème 2017'!$A$17:$H$249,8))</f>
        <v/>
      </c>
      <c r="AQ101" s="49" t="s">
        <v>674</v>
      </c>
      <c r="AR101" s="40"/>
      <c r="AS101" s="38"/>
      <c r="AT101" s="144" t="str">
        <f>IF(AU101="","",VLOOKUP(AV101,'7 - Barème 2017'!$A$17:$G$231,7))</f>
        <v/>
      </c>
      <c r="AU101" s="36" t="str">
        <f>IF(AS$103&gt;3,3,"")</f>
        <v/>
      </c>
      <c r="AV101" s="39"/>
      <c r="AW101" s="87" t="str">
        <f>IF(AU101="","",VLOOKUP(AV101,'7 - Barème 2017'!$A$17:$H$249,8))</f>
        <v/>
      </c>
      <c r="AX101" s="49" t="s">
        <v>674</v>
      </c>
      <c r="AY101" s="40"/>
      <c r="AZ101" s="38"/>
      <c r="BA101" s="144" t="str">
        <f>IF(BB101="","",VLOOKUP(BC101,'7 - Barème 2017'!$A$17:$G$231,7))</f>
        <v/>
      </c>
      <c r="BB101" s="36" t="str">
        <f>IF(AZ$103&gt;3,3,"")</f>
        <v/>
      </c>
      <c r="BC101" s="39"/>
      <c r="BD101" s="87" t="str">
        <f>IF(BB101="","",VLOOKUP(BC101,'7 - Barème 2017'!$A$17:$H$249,8))</f>
        <v/>
      </c>
      <c r="BE101" s="49" t="s">
        <v>674</v>
      </c>
      <c r="BF101" s="40"/>
      <c r="BG101" s="38"/>
      <c r="BH101" s="144" t="str">
        <f>IF(BI101="","",VLOOKUP(BJ101,'7 - Barème 2017'!$A$17:$G$231,7))</f>
        <v/>
      </c>
      <c r="BI101" s="36" t="str">
        <f>IF(BG$103&gt;3,3,"")</f>
        <v/>
      </c>
      <c r="BJ101" s="39"/>
      <c r="BK101" s="87" t="str">
        <f>IF(BI101="","",VLOOKUP(BJ101,'7 - Barème 2017'!$A$17:$H$249,8))</f>
        <v/>
      </c>
      <c r="BL101" s="49" t="s">
        <v>674</v>
      </c>
      <c r="BM101" s="40"/>
      <c r="BN101" s="38"/>
      <c r="BO101" s="144" t="str">
        <f>IF(BP101="","",VLOOKUP(BQ101,'7 - Barème 2017'!$A$17:$G$231,7))</f>
        <v/>
      </c>
      <c r="BP101" s="36" t="str">
        <f>IF(BN$103&gt;3,3,"")</f>
        <v/>
      </c>
      <c r="BQ101" s="39"/>
      <c r="BR101" s="87" t="str">
        <f>IF(BP101="","",VLOOKUP(BQ101,'7 - Barème 2017'!$A$17:$H$249,8))</f>
        <v/>
      </c>
      <c r="BS101" s="49" t="s">
        <v>674</v>
      </c>
      <c r="BT101" s="40"/>
      <c r="BU101" s="38"/>
      <c r="BV101" s="144" t="str">
        <f>IF(BW101="","",VLOOKUP(BX101,'7 - Barème 2017'!$A$17:$G$231,7))</f>
        <v/>
      </c>
      <c r="BW101" s="36" t="str">
        <f>IF(BU$103&gt;3,3,"")</f>
        <v/>
      </c>
      <c r="BX101" s="39"/>
      <c r="BY101" s="87" t="str">
        <f>IF(BW101="","",VLOOKUP(BX101,'7 - Barème 2017'!$A$17:$H$249,8))</f>
        <v/>
      </c>
      <c r="BZ101" s="49" t="s">
        <v>674</v>
      </c>
      <c r="CA101" s="40"/>
      <c r="CB101" s="38"/>
      <c r="CC101" s="144" t="str">
        <f>IF(CD101="","",VLOOKUP(CE101,'7 - Barème 2017'!$A$17:$G$231,7))</f>
        <v/>
      </c>
      <c r="CD101" s="36" t="str">
        <f>IF(CB$103&gt;3,3,"")</f>
        <v/>
      </c>
      <c r="CE101" s="39"/>
      <c r="CF101" s="87" t="str">
        <f>IF(CD101="","",VLOOKUP(CE101,'7 - Barème 2017'!$A$17:$H$249,8))</f>
        <v/>
      </c>
      <c r="CH101" s="177" t="s">
        <v>412</v>
      </c>
    </row>
    <row r="102" spans="1:86" x14ac:dyDescent="0.15">
      <c r="A102" s="49"/>
      <c r="B102" s="38"/>
      <c r="C102" s="38"/>
      <c r="D102" s="144" t="str">
        <f>IF(E102="","",VLOOKUP(F102,'7 - Barème 2017'!$A$17:$G$231,7))</f>
        <v/>
      </c>
      <c r="E102" s="36" t="str">
        <f>IF(C$103&gt;4,4,"")</f>
        <v/>
      </c>
      <c r="F102" s="37"/>
      <c r="G102" s="87" t="str">
        <f>IF(E102="","",VLOOKUP(F102,'7 - Barème 2017'!$A$17:$H$249,8))</f>
        <v/>
      </c>
      <c r="H102" s="49"/>
      <c r="I102" s="38"/>
      <c r="J102" s="38"/>
      <c r="K102" s="144" t="str">
        <f>IF(L102="","",VLOOKUP(M102,'7 - Barème 2017'!$A$17:$G$231,7))</f>
        <v/>
      </c>
      <c r="L102" s="36" t="str">
        <f>IF(J$103&gt;4,4,"")</f>
        <v/>
      </c>
      <c r="M102" s="37"/>
      <c r="N102" s="87" t="str">
        <f>IF(L102="","",VLOOKUP(M102,'7 - Barème 2017'!$A$17:$H$249,8))</f>
        <v/>
      </c>
      <c r="O102" s="49"/>
      <c r="P102" s="38"/>
      <c r="Q102" s="38"/>
      <c r="R102" s="144" t="str">
        <f>IF(S102="","",VLOOKUP(T102,'7 - Barème 2017'!$A$17:$G$231,7))</f>
        <v/>
      </c>
      <c r="S102" s="36" t="str">
        <f>IF(Q$103&gt;4,4,"")</f>
        <v/>
      </c>
      <c r="T102" s="37"/>
      <c r="U102" s="87" t="str">
        <f>IF(S102="","",VLOOKUP(T102,'7 - Barème 2017'!$A$17:$H$249,8))</f>
        <v/>
      </c>
      <c r="V102" s="49"/>
      <c r="W102" s="38"/>
      <c r="X102" s="38"/>
      <c r="Y102" s="144" t="str">
        <f>IF(Z102="","",VLOOKUP(AA102,'7 - Barème 2017'!$A$17:$G$231,7))</f>
        <v/>
      </c>
      <c r="Z102" s="36" t="str">
        <f>IF(X$103&gt;4,4,"")</f>
        <v/>
      </c>
      <c r="AA102" s="37"/>
      <c r="AB102" s="87" t="str">
        <f>IF(Z102="","",VLOOKUP(AA102,'7 - Barème 2017'!$A$17:$H$249,8))</f>
        <v/>
      </c>
      <c r="AC102" s="49"/>
      <c r="AD102" s="38"/>
      <c r="AE102" s="38"/>
      <c r="AF102" s="144" t="str">
        <f>IF(AG102="","",VLOOKUP(AH102,'7 - Barème 2017'!$A$17:$G$231,7))</f>
        <v/>
      </c>
      <c r="AG102" s="36" t="str">
        <f>IF(AE$103&gt;4,4,"")</f>
        <v/>
      </c>
      <c r="AH102" s="37"/>
      <c r="AI102" s="87" t="str">
        <f>IF(AG102="","",VLOOKUP(AH102,'7 - Barème 2017'!$A$17:$H$249,8))</f>
        <v/>
      </c>
      <c r="AJ102" s="49"/>
      <c r="AK102" s="38"/>
      <c r="AL102" s="38"/>
      <c r="AM102" s="144" t="str">
        <f>IF(AN102="","",VLOOKUP(AO102,'7 - Barème 2017'!$A$17:$G$231,7))</f>
        <v/>
      </c>
      <c r="AN102" s="36" t="str">
        <f>IF(AL$103&gt;4,4,"")</f>
        <v/>
      </c>
      <c r="AO102" s="37"/>
      <c r="AP102" s="87" t="str">
        <f>IF(AN102="","",VLOOKUP(AO102,'7 - Barème 2017'!$A$17:$H$249,8))</f>
        <v/>
      </c>
      <c r="AQ102" s="49"/>
      <c r="AR102" s="38"/>
      <c r="AS102" s="38"/>
      <c r="AT102" s="144" t="str">
        <f>IF(AU102="","",VLOOKUP(AV102,'7 - Barème 2017'!$A$17:$G$231,7))</f>
        <v/>
      </c>
      <c r="AU102" s="36" t="str">
        <f>IF(AS$103&gt;4,4,"")</f>
        <v/>
      </c>
      <c r="AV102" s="37"/>
      <c r="AW102" s="87" t="str">
        <f>IF(AU102="","",VLOOKUP(AV102,'7 - Barème 2017'!$A$17:$H$249,8))</f>
        <v/>
      </c>
      <c r="AX102" s="49"/>
      <c r="AY102" s="38"/>
      <c r="AZ102" s="38"/>
      <c r="BA102" s="144" t="str">
        <f>IF(BB102="","",VLOOKUP(BC102,'7 - Barème 2017'!$A$17:$G$231,7))</f>
        <v/>
      </c>
      <c r="BB102" s="36" t="str">
        <f>IF(AZ$103&gt;4,4,"")</f>
        <v/>
      </c>
      <c r="BC102" s="37"/>
      <c r="BD102" s="87" t="str">
        <f>IF(BB102="","",VLOOKUP(BC102,'7 - Barème 2017'!$A$17:$H$249,8))</f>
        <v/>
      </c>
      <c r="BE102" s="49"/>
      <c r="BF102" s="38"/>
      <c r="BG102" s="38"/>
      <c r="BH102" s="144" t="str">
        <f>IF(BI102="","",VLOOKUP(BJ102,'7 - Barème 2017'!$A$17:$G$231,7))</f>
        <v/>
      </c>
      <c r="BI102" s="36" t="str">
        <f>IF(BG$103&gt;4,4,"")</f>
        <v/>
      </c>
      <c r="BJ102" s="37"/>
      <c r="BK102" s="87" t="str">
        <f>IF(BI102="","",VLOOKUP(BJ102,'7 - Barème 2017'!$A$17:$H$249,8))</f>
        <v/>
      </c>
      <c r="BL102" s="49"/>
      <c r="BM102" s="38"/>
      <c r="BN102" s="38"/>
      <c r="BO102" s="144" t="str">
        <f>IF(BP102="","",VLOOKUP(BQ102,'7 - Barème 2017'!$A$17:$G$231,7))</f>
        <v/>
      </c>
      <c r="BP102" s="36" t="str">
        <f>IF(BN$103&gt;4,4,"")</f>
        <v/>
      </c>
      <c r="BQ102" s="37"/>
      <c r="BR102" s="87" t="str">
        <f>IF(BP102="","",VLOOKUP(BQ102,'7 - Barème 2017'!$A$17:$H$249,8))</f>
        <v/>
      </c>
      <c r="BS102" s="49"/>
      <c r="BT102" s="38"/>
      <c r="BU102" s="38"/>
      <c r="BV102" s="144" t="str">
        <f>IF(BW102="","",VLOOKUP(BX102,'7 - Barème 2017'!$A$17:$G$231,7))</f>
        <v/>
      </c>
      <c r="BW102" s="36" t="str">
        <f>IF(BU$103&gt;4,4,"")</f>
        <v/>
      </c>
      <c r="BX102" s="37"/>
      <c r="BY102" s="87" t="str">
        <f>IF(BW102="","",VLOOKUP(BX102,'7 - Barème 2017'!$A$17:$H$249,8))</f>
        <v/>
      </c>
      <c r="BZ102" s="49"/>
      <c r="CA102" s="38"/>
      <c r="CB102" s="38"/>
      <c r="CC102" s="144" t="str">
        <f>IF(CD102="","",VLOOKUP(CE102,'7 - Barème 2017'!$A$17:$G$231,7))</f>
        <v/>
      </c>
      <c r="CD102" s="36" t="str">
        <f>IF(CB$103&gt;4,4,"")</f>
        <v/>
      </c>
      <c r="CE102" s="37"/>
      <c r="CF102" s="87" t="str">
        <f>IF(CD102="","",VLOOKUP(CE102,'7 - Barème 2017'!$A$17:$H$249,8))</f>
        <v/>
      </c>
      <c r="CH102" s="177" t="s">
        <v>813</v>
      </c>
    </row>
    <row r="103" spans="1:86" x14ac:dyDescent="0.15">
      <c r="A103" s="47"/>
      <c r="B103" s="25" t="s">
        <v>408</v>
      </c>
      <c r="C103" s="30">
        <f>IF(B97="",0,B101-B100+1)</f>
        <v>0</v>
      </c>
      <c r="D103" s="30"/>
      <c r="E103" s="36"/>
      <c r="F103" s="57"/>
      <c r="G103" s="48"/>
      <c r="H103" s="47"/>
      <c r="I103" s="25" t="s">
        <v>408</v>
      </c>
      <c r="J103" s="30">
        <f>IF(I97="",0,I101-I100+1)</f>
        <v>0</v>
      </c>
      <c r="K103" s="30"/>
      <c r="L103" s="36"/>
      <c r="M103" s="57"/>
      <c r="N103" s="48"/>
      <c r="O103" s="47"/>
      <c r="P103" s="25" t="s">
        <v>408</v>
      </c>
      <c r="Q103" s="30">
        <f>IF(P97="",0,P101-P100+1)</f>
        <v>0</v>
      </c>
      <c r="R103" s="30"/>
      <c r="S103" s="36"/>
      <c r="T103" s="57"/>
      <c r="U103" s="48"/>
      <c r="V103" s="47"/>
      <c r="W103" s="25" t="s">
        <v>408</v>
      </c>
      <c r="X103" s="30">
        <f>IF(W97="",0,W101-W100+1)</f>
        <v>0</v>
      </c>
      <c r="Y103" s="30"/>
      <c r="Z103" s="36"/>
      <c r="AA103" s="57"/>
      <c r="AB103" s="48"/>
      <c r="AC103" s="47"/>
      <c r="AD103" s="25" t="s">
        <v>408</v>
      </c>
      <c r="AE103" s="30">
        <f>IF(AD97="",0,AD101-AD100+1)</f>
        <v>0</v>
      </c>
      <c r="AF103" s="30"/>
      <c r="AG103" s="36"/>
      <c r="AH103" s="57"/>
      <c r="AI103" s="48"/>
      <c r="AJ103" s="47"/>
      <c r="AK103" s="25" t="s">
        <v>408</v>
      </c>
      <c r="AL103" s="30">
        <f>IF(AK97="",0,AK101-AK100+1)</f>
        <v>0</v>
      </c>
      <c r="AM103" s="30"/>
      <c r="AN103" s="36"/>
      <c r="AO103" s="57"/>
      <c r="AP103" s="48"/>
      <c r="AQ103" s="47"/>
      <c r="AR103" s="25" t="s">
        <v>408</v>
      </c>
      <c r="AS103" s="30">
        <f>IF(AR97="",0,AR101-AR100+1)</f>
        <v>0</v>
      </c>
      <c r="AT103" s="30"/>
      <c r="AU103" s="36"/>
      <c r="AV103" s="57"/>
      <c r="AW103" s="48"/>
      <c r="AX103" s="47"/>
      <c r="AY103" s="25" t="s">
        <v>408</v>
      </c>
      <c r="AZ103" s="30">
        <f>IF(AY97="",0,AY101-AY100+1)</f>
        <v>0</v>
      </c>
      <c r="BA103" s="30"/>
      <c r="BB103" s="36"/>
      <c r="BC103" s="57"/>
      <c r="BD103" s="48"/>
      <c r="BE103" s="47"/>
      <c r="BF103" s="25" t="s">
        <v>408</v>
      </c>
      <c r="BG103" s="30">
        <f>IF(BF97="",0,BF101-BF100+1)</f>
        <v>0</v>
      </c>
      <c r="BH103" s="30"/>
      <c r="BI103" s="36"/>
      <c r="BJ103" s="57"/>
      <c r="BK103" s="48"/>
      <c r="BL103" s="47"/>
      <c r="BM103" s="25" t="s">
        <v>408</v>
      </c>
      <c r="BN103" s="30">
        <f>IF(BM97="",0,BM101-BM100+1)</f>
        <v>0</v>
      </c>
      <c r="BO103" s="30"/>
      <c r="BP103" s="36"/>
      <c r="BQ103" s="57"/>
      <c r="BR103" s="48"/>
      <c r="BS103" s="47"/>
      <c r="BT103" s="25" t="s">
        <v>408</v>
      </c>
      <c r="BU103" s="30">
        <f>IF(BT97="",0,BT101-BT100+1)</f>
        <v>0</v>
      </c>
      <c r="BV103" s="30"/>
      <c r="BW103" s="36"/>
      <c r="BX103" s="57"/>
      <c r="BY103" s="48"/>
      <c r="BZ103" s="47"/>
      <c r="CA103" s="25" t="s">
        <v>408</v>
      </c>
      <c r="CB103" s="30">
        <f>IF(CA97="",0,CA101-CA100+1)</f>
        <v>0</v>
      </c>
      <c r="CC103" s="30"/>
      <c r="CD103" s="36"/>
      <c r="CE103" s="57"/>
      <c r="CF103" s="48"/>
      <c r="CH103" s="177" t="s">
        <v>438</v>
      </c>
    </row>
    <row r="104" spans="1:86" x14ac:dyDescent="0.15">
      <c r="A104" s="51"/>
      <c r="B104" s="52" t="s">
        <v>601</v>
      </c>
      <c r="C104" s="53"/>
      <c r="D104" s="54">
        <f>B97</f>
        <v>0</v>
      </c>
      <c r="E104" s="54"/>
      <c r="F104" s="142">
        <f>IF(B97="",0,IF(C103=1,'7 - Barème 2017'!$E$5/2,(IF(AND(C103&gt;1,B98="e"),SUM(G99:G102)+((VLOOKUP(C103-1,E99:G102,3))/2),SUM(G99:G102)+VLOOKUP(C103-1,E99:G102,3)))))</f>
        <v>0</v>
      </c>
      <c r="G104" s="56"/>
      <c r="H104" s="51"/>
      <c r="I104" s="52" t="s">
        <v>601</v>
      </c>
      <c r="J104" s="53"/>
      <c r="K104" s="54">
        <f>I97</f>
        <v>0</v>
      </c>
      <c r="L104" s="54"/>
      <c r="M104" s="142">
        <f>IF(I97="",0,IF(J103=1,'7 - Barème 2017'!$E$5/2,(IF(AND(J103&gt;1,I98="e"),SUM(N99:N102)+((VLOOKUP(J103-1,L99:N102,3))/2),SUM(N99:N102)+VLOOKUP(J103-1,L99:N102,3)))))</f>
        <v>0</v>
      </c>
      <c r="N104" s="56"/>
      <c r="O104" s="51"/>
      <c r="P104" s="52" t="s">
        <v>601</v>
      </c>
      <c r="Q104" s="53"/>
      <c r="R104" s="54">
        <f>P97</f>
        <v>0</v>
      </c>
      <c r="S104" s="54"/>
      <c r="T104" s="142">
        <f>IF(P97="",0,IF(Q103=1,'7 - Barème 2017'!$E$5/2,(IF(AND(Q103&gt;1,P98="e"),SUM(U99:U102)+((VLOOKUP(Q103-1,S99:U102,3))/2),SUM(U99:U102)+VLOOKUP(Q103-1,S99:U102,3)))))</f>
        <v>0</v>
      </c>
      <c r="U104" s="56"/>
      <c r="V104" s="51"/>
      <c r="W104" s="52" t="s">
        <v>601</v>
      </c>
      <c r="X104" s="53"/>
      <c r="Y104" s="54">
        <f>W97</f>
        <v>0</v>
      </c>
      <c r="Z104" s="54"/>
      <c r="AA104" s="142">
        <f>IF(W97="",0,IF(X103=1,'7 - Barème 2017'!$E$5/2,(IF(AND(X103&gt;1,W98="e"),SUM(AB99:AB102)+((VLOOKUP(X103-1,Z99:AB102,3))/2),SUM(AB99:AB102)+VLOOKUP(X103-1,Z99:AB102,3)))))</f>
        <v>0</v>
      </c>
      <c r="AB104" s="56"/>
      <c r="AC104" s="51"/>
      <c r="AD104" s="52" t="s">
        <v>601</v>
      </c>
      <c r="AE104" s="53"/>
      <c r="AF104" s="54">
        <f>AD97</f>
        <v>0</v>
      </c>
      <c r="AG104" s="54"/>
      <c r="AH104" s="142">
        <f>IF(AD97="",0,IF(AE103=1,'7 - Barème 2017'!$E$5/2,(IF(AND(AE103&gt;1,AD98="e"),SUM(AI99:AI102)+((VLOOKUP(AE103-1,AG99:AI102,3))/2),SUM(AI99:AI102)+VLOOKUP(AE103-1,AG99:AI102,3)))))</f>
        <v>0</v>
      </c>
      <c r="AI104" s="56"/>
      <c r="AJ104" s="51"/>
      <c r="AK104" s="52" t="s">
        <v>601</v>
      </c>
      <c r="AL104" s="53"/>
      <c r="AM104" s="54">
        <f>AK97</f>
        <v>0</v>
      </c>
      <c r="AN104" s="54"/>
      <c r="AO104" s="142">
        <f>IF(AK97="",0,IF(AL103=1,'7 - Barème 2017'!$E$5/2,(IF(AND(AL103&gt;1,AK98="e"),SUM(AP99:AP102)+((VLOOKUP(AL103-1,AN99:AP102,3))/2),SUM(AP99:AP102)+VLOOKUP(AL103-1,AN99:AP102,3)))))</f>
        <v>0</v>
      </c>
      <c r="AP104" s="56"/>
      <c r="AQ104" s="51"/>
      <c r="AR104" s="52" t="s">
        <v>601</v>
      </c>
      <c r="AS104" s="53"/>
      <c r="AT104" s="54">
        <f>AR97</f>
        <v>0</v>
      </c>
      <c r="AU104" s="54"/>
      <c r="AV104" s="142">
        <f>IF(AR97="",0,IF(AS103=1,'7 - Barème 2017'!$E$5/2,(IF(AND(AS103&gt;1,AR98="e"),SUM(AW99:AW102)+((VLOOKUP(AS103-1,AU99:AW102,3))/2),SUM(AW99:AW102)+VLOOKUP(AS103-1,AU99:AW102,3)))))</f>
        <v>0</v>
      </c>
      <c r="AW104" s="56"/>
      <c r="AX104" s="51"/>
      <c r="AY104" s="52" t="s">
        <v>601</v>
      </c>
      <c r="AZ104" s="53"/>
      <c r="BA104" s="54">
        <f>AY97</f>
        <v>0</v>
      </c>
      <c r="BB104" s="54"/>
      <c r="BC104" s="142">
        <f>IF(AY97="",0,IF(AZ103=1,'7 - Barème 2017'!$E$5/2,(IF(AND(AZ103&gt;1,AY98="e"),SUM(BD99:BD102)+((VLOOKUP(AZ103-1,BB99:BD102,3))/2),SUM(BD99:BD102)+VLOOKUP(AZ103-1,BB99:BD102,3)))))</f>
        <v>0</v>
      </c>
      <c r="BD104" s="56"/>
      <c r="BE104" s="51"/>
      <c r="BF104" s="52" t="s">
        <v>601</v>
      </c>
      <c r="BG104" s="53"/>
      <c r="BH104" s="54">
        <f>BF97</f>
        <v>0</v>
      </c>
      <c r="BI104" s="54"/>
      <c r="BJ104" s="142">
        <f>IF(BF97="",0,IF(BG103=1,'7 - Barème 2017'!$E$5/2,(IF(AND(BG103&gt;1,BF98="e"),SUM(BK99:BK102)+((VLOOKUP(BG103-1,BI99:BK102,3))/2),SUM(BK99:BK102)+VLOOKUP(BG103-1,BI99:BK102,3)))))</f>
        <v>0</v>
      </c>
      <c r="BK104" s="56"/>
      <c r="BL104" s="51"/>
      <c r="BM104" s="52" t="s">
        <v>601</v>
      </c>
      <c r="BN104" s="53"/>
      <c r="BO104" s="54">
        <f>BM97</f>
        <v>0</v>
      </c>
      <c r="BP104" s="54"/>
      <c r="BQ104" s="142">
        <f>IF(BM97="",0,IF(BN103=1,'7 - Barème 2017'!$E$5/2,(IF(AND(BN103&gt;1,BM98="e"),SUM(BR99:BR102)+((VLOOKUP(BN103-1,BP99:BR102,3))/2),SUM(BR99:BR102)+VLOOKUP(BN103-1,BP99:BR102,3)))))</f>
        <v>0</v>
      </c>
      <c r="BR104" s="56"/>
      <c r="BS104" s="51"/>
      <c r="BT104" s="52" t="s">
        <v>601</v>
      </c>
      <c r="BU104" s="53"/>
      <c r="BV104" s="54">
        <f>BT97</f>
        <v>0</v>
      </c>
      <c r="BW104" s="54"/>
      <c r="BX104" s="142">
        <f>IF(BT97="",0,IF(BU103=1,'7 - Barème 2017'!$E$5/2,(IF(AND(BU103&gt;1,BT98="e"),SUM(BY99:BY102)+((VLOOKUP(BU103-1,BW99:BY102,3))/2),SUM(BY99:BY102)+VLOOKUP(BU103-1,BW99:BY102,3)))))</f>
        <v>0</v>
      </c>
      <c r="BY104" s="56"/>
      <c r="BZ104" s="51"/>
      <c r="CA104" s="52" t="s">
        <v>601</v>
      </c>
      <c r="CB104" s="53"/>
      <c r="CC104" s="54">
        <f>CA97</f>
        <v>0</v>
      </c>
      <c r="CD104" s="54"/>
      <c r="CE104" s="142">
        <f>IF(CA97="",0,IF(CB103=1,'7 - Barème 2017'!$E$5/2,(IF(AND(CB103&gt;1,CA98="e"),SUM(CF99:CF102)+((VLOOKUP(CB103-1,CD99:CF102,3))/2),SUM(CF99:CF102)+VLOOKUP(CB103-1,CD99:CF102,3)))))</f>
        <v>0</v>
      </c>
      <c r="CF104" s="56"/>
      <c r="CH104" s="177" t="s">
        <v>440</v>
      </c>
    </row>
    <row r="105" spans="1:86" x14ac:dyDescent="0.15">
      <c r="A105" s="14"/>
      <c r="CH105" s="177" t="s">
        <v>611</v>
      </c>
    </row>
    <row r="106" spans="1:86" x14ac:dyDescent="0.15">
      <c r="CH106" s="177" t="s">
        <v>612</v>
      </c>
    </row>
    <row r="107" spans="1:86" x14ac:dyDescent="0.15">
      <c r="CH107" s="177" t="s">
        <v>596</v>
      </c>
    </row>
    <row r="108" spans="1:86" x14ac:dyDescent="0.15">
      <c r="CH108" s="177" t="s">
        <v>613</v>
      </c>
    </row>
    <row r="109" spans="1:86" x14ac:dyDescent="0.15">
      <c r="CH109" s="177" t="s">
        <v>615</v>
      </c>
    </row>
    <row r="110" spans="1:86" x14ac:dyDescent="0.15">
      <c r="CH110" s="177" t="s">
        <v>365</v>
      </c>
    </row>
    <row r="111" spans="1:86" x14ac:dyDescent="0.15">
      <c r="CH111" s="177" t="s">
        <v>367</v>
      </c>
    </row>
    <row r="112" spans="1:86" x14ac:dyDescent="0.15">
      <c r="CH112" s="177" t="s">
        <v>368</v>
      </c>
    </row>
    <row r="113" spans="86:86" x14ac:dyDescent="0.15">
      <c r="CH113" s="177" t="s">
        <v>369</v>
      </c>
    </row>
    <row r="114" spans="86:86" x14ac:dyDescent="0.15">
      <c r="CH114" s="177" t="s">
        <v>597</v>
      </c>
    </row>
    <row r="115" spans="86:86" x14ac:dyDescent="0.15">
      <c r="CH115" s="177" t="s">
        <v>370</v>
      </c>
    </row>
    <row r="116" spans="86:86" x14ac:dyDescent="0.15">
      <c r="CH116" s="177" t="s">
        <v>372</v>
      </c>
    </row>
    <row r="117" spans="86:86" x14ac:dyDescent="0.15">
      <c r="CH117" s="177" t="s">
        <v>389</v>
      </c>
    </row>
    <row r="118" spans="86:86" x14ac:dyDescent="0.15">
      <c r="CH118" s="177" t="s">
        <v>598</v>
      </c>
    </row>
    <row r="119" spans="86:86" x14ac:dyDescent="0.15">
      <c r="CH119" s="177" t="s">
        <v>807</v>
      </c>
    </row>
    <row r="120" spans="86:86" x14ac:dyDescent="0.15">
      <c r="CH120" s="177" t="s">
        <v>587</v>
      </c>
    </row>
    <row r="121" spans="86:86" x14ac:dyDescent="0.15">
      <c r="CH121" s="177" t="s">
        <v>599</v>
      </c>
    </row>
    <row r="122" spans="86:86" x14ac:dyDescent="0.15">
      <c r="CH122" s="177" t="s">
        <v>600</v>
      </c>
    </row>
    <row r="123" spans="86:86" x14ac:dyDescent="0.15">
      <c r="CH123" s="177" t="s">
        <v>560</v>
      </c>
    </row>
    <row r="124" spans="86:86" x14ac:dyDescent="0.15">
      <c r="CH124" s="177" t="s">
        <v>137</v>
      </c>
    </row>
    <row r="125" spans="86:86" x14ac:dyDescent="0.15">
      <c r="CH125" s="177" t="s">
        <v>446</v>
      </c>
    </row>
    <row r="126" spans="86:86" x14ac:dyDescent="0.15">
      <c r="CH126" s="177" t="s">
        <v>308</v>
      </c>
    </row>
    <row r="127" spans="86:86" x14ac:dyDescent="0.15">
      <c r="CH127" s="177" t="s">
        <v>476</v>
      </c>
    </row>
    <row r="128" spans="86:86" x14ac:dyDescent="0.15">
      <c r="CH128" s="177" t="s">
        <v>496</v>
      </c>
    </row>
    <row r="129" spans="86:86" x14ac:dyDescent="0.15">
      <c r="CH129" s="177" t="s">
        <v>477</v>
      </c>
    </row>
    <row r="130" spans="86:86" x14ac:dyDescent="0.15">
      <c r="CH130" s="177" t="s">
        <v>478</v>
      </c>
    </row>
    <row r="131" spans="86:86" x14ac:dyDescent="0.15">
      <c r="CH131" s="177" t="s">
        <v>503</v>
      </c>
    </row>
    <row r="132" spans="86:86" x14ac:dyDescent="0.15">
      <c r="CH132" s="177" t="s">
        <v>504</v>
      </c>
    </row>
    <row r="133" spans="86:86" x14ac:dyDescent="0.15">
      <c r="CH133" s="177" t="s">
        <v>710</v>
      </c>
    </row>
    <row r="134" spans="86:86" x14ac:dyDescent="0.15">
      <c r="CH134" s="172" t="s">
        <v>825</v>
      </c>
    </row>
    <row r="135" spans="86:86" x14ac:dyDescent="0.15">
      <c r="CH135" s="177" t="s">
        <v>505</v>
      </c>
    </row>
    <row r="136" spans="86:86" x14ac:dyDescent="0.15">
      <c r="CH136" s="177" t="s">
        <v>351</v>
      </c>
    </row>
    <row r="137" spans="86:86" x14ac:dyDescent="0.15">
      <c r="CH137" s="177" t="s">
        <v>737</v>
      </c>
    </row>
    <row r="138" spans="86:86" x14ac:dyDescent="0.15">
      <c r="CH138" s="177" t="s">
        <v>506</v>
      </c>
    </row>
    <row r="139" spans="86:86" x14ac:dyDescent="0.15">
      <c r="CH139" s="177" t="s">
        <v>651</v>
      </c>
    </row>
    <row r="140" spans="86:86" x14ac:dyDescent="0.15">
      <c r="CH140" s="177" t="s">
        <v>706</v>
      </c>
    </row>
    <row r="141" spans="86:86" x14ac:dyDescent="0.15">
      <c r="CH141" s="177" t="s">
        <v>507</v>
      </c>
    </row>
    <row r="142" spans="86:86" x14ac:dyDescent="0.15">
      <c r="CH142" s="177" t="s">
        <v>264</v>
      </c>
    </row>
    <row r="143" spans="86:86" x14ac:dyDescent="0.15">
      <c r="CH143" s="177" t="s">
        <v>509</v>
      </c>
    </row>
    <row r="144" spans="86:86" x14ac:dyDescent="0.15">
      <c r="CH144" s="177" t="s">
        <v>511</v>
      </c>
    </row>
    <row r="145" spans="2:86" x14ac:dyDescent="0.15">
      <c r="CH145" s="177" t="s">
        <v>512</v>
      </c>
    </row>
    <row r="146" spans="2:86" x14ac:dyDescent="0.15">
      <c r="CH146" s="177" t="s">
        <v>707</v>
      </c>
    </row>
    <row r="147" spans="2:86" x14ac:dyDescent="0.15">
      <c r="CH147" s="177" t="s">
        <v>363</v>
      </c>
    </row>
    <row r="148" spans="2:86" x14ac:dyDescent="0.15">
      <c r="CH148" s="177" t="s">
        <v>513</v>
      </c>
    </row>
    <row r="149" spans="2:86" x14ac:dyDescent="0.15">
      <c r="CH149" s="177" t="s">
        <v>514</v>
      </c>
    </row>
    <row r="150" spans="2:86" x14ac:dyDescent="0.15">
      <c r="CH150" s="177" t="s">
        <v>462</v>
      </c>
    </row>
    <row r="151" spans="2:86" x14ac:dyDescent="0.15">
      <c r="CH151" s="177" t="s">
        <v>515</v>
      </c>
    </row>
    <row r="152" spans="2:86" x14ac:dyDescent="0.15">
      <c r="CH152" s="177" t="s">
        <v>718</v>
      </c>
    </row>
    <row r="153" spans="2:86" x14ac:dyDescent="0.15">
      <c r="CH153" s="177" t="s">
        <v>451</v>
      </c>
    </row>
    <row r="154" spans="2:86" x14ac:dyDescent="0.15">
      <c r="E154" s="4"/>
      <c r="F154" s="1"/>
      <c r="L154" s="4"/>
      <c r="M154" s="1"/>
      <c r="S154" s="4"/>
      <c r="T154" s="1"/>
      <c r="Z154" s="4"/>
      <c r="AA154" s="1"/>
      <c r="AG154" s="4"/>
      <c r="AH154" s="1"/>
      <c r="AN154" s="4"/>
      <c r="AO154" s="1"/>
      <c r="AU154" s="4"/>
      <c r="AV154" s="1"/>
      <c r="BB154" s="4"/>
      <c r="BC154" s="1"/>
      <c r="BI154" s="4"/>
      <c r="BJ154" s="1"/>
      <c r="BP154" s="4"/>
      <c r="BQ154" s="1"/>
      <c r="BW154" s="4"/>
      <c r="BX154" s="1"/>
      <c r="CD154" s="4"/>
      <c r="CE154" s="1"/>
      <c r="CH154" s="177" t="s">
        <v>719</v>
      </c>
    </row>
    <row r="155" spans="2:86" x14ac:dyDescent="0.15">
      <c r="E155" s="4"/>
      <c r="F155" s="1"/>
      <c r="L155" s="4"/>
      <c r="M155" s="1"/>
      <c r="S155" s="4"/>
      <c r="T155" s="1"/>
      <c r="Z155" s="4"/>
      <c r="AA155" s="1"/>
      <c r="AG155" s="4"/>
      <c r="AH155" s="1"/>
      <c r="AN155" s="4"/>
      <c r="AO155" s="1"/>
      <c r="AU155" s="4"/>
      <c r="AV155" s="1"/>
      <c r="BB155" s="4"/>
      <c r="BC155" s="1"/>
      <c r="BI155" s="4"/>
      <c r="BJ155" s="1"/>
      <c r="BP155" s="4"/>
      <c r="BQ155" s="1"/>
      <c r="BW155" s="4"/>
      <c r="BX155" s="1"/>
      <c r="CD155" s="4"/>
      <c r="CE155" s="1"/>
      <c r="CH155" s="177" t="s">
        <v>657</v>
      </c>
    </row>
    <row r="156" spans="2:86" x14ac:dyDescent="0.15">
      <c r="B156" s="3"/>
      <c r="C156" s="3"/>
      <c r="E156" s="4"/>
      <c r="G156" s="3"/>
      <c r="I156" s="3"/>
      <c r="J156" s="3"/>
      <c r="L156" s="4"/>
      <c r="N156" s="3"/>
      <c r="P156" s="3"/>
      <c r="Q156" s="3"/>
      <c r="S156" s="4"/>
      <c r="U156" s="3"/>
      <c r="W156" s="3"/>
      <c r="X156" s="3"/>
      <c r="Z156" s="4"/>
      <c r="AB156" s="3"/>
      <c r="AD156" s="3"/>
      <c r="AE156" s="3"/>
      <c r="AG156" s="4"/>
      <c r="AI156" s="3"/>
      <c r="AK156" s="3"/>
      <c r="AL156" s="3"/>
      <c r="AN156" s="4"/>
      <c r="AP156" s="3"/>
      <c r="AR156" s="3"/>
      <c r="AS156" s="3"/>
      <c r="AU156" s="4"/>
      <c r="AW156" s="3"/>
      <c r="AY156" s="3"/>
      <c r="AZ156" s="3"/>
      <c r="BB156" s="4"/>
      <c r="BD156" s="3"/>
      <c r="BF156" s="3"/>
      <c r="BG156" s="3"/>
      <c r="BI156" s="4"/>
      <c r="BK156" s="3"/>
      <c r="BM156" s="3"/>
      <c r="BN156" s="3"/>
      <c r="BP156" s="4"/>
      <c r="BR156" s="3"/>
      <c r="BT156" s="3"/>
      <c r="BU156" s="3"/>
      <c r="BW156" s="4"/>
      <c r="BY156" s="3"/>
      <c r="CA156" s="3"/>
      <c r="CB156" s="3"/>
      <c r="CD156" s="4"/>
      <c r="CF156" s="3"/>
      <c r="CH156" s="177" t="s">
        <v>355</v>
      </c>
    </row>
    <row r="157" spans="2:86" x14ac:dyDescent="0.15">
      <c r="B157" s="3"/>
      <c r="C157" s="3"/>
      <c r="I157" s="3"/>
      <c r="J157" s="3"/>
      <c r="P157" s="3"/>
      <c r="Q157" s="3"/>
      <c r="W157" s="3"/>
      <c r="X157" s="3"/>
      <c r="AD157" s="3"/>
      <c r="AE157" s="3"/>
      <c r="AK157" s="3"/>
      <c r="AL157" s="3"/>
      <c r="AR157" s="3"/>
      <c r="AS157" s="3"/>
      <c r="AY157" s="3"/>
      <c r="AZ157" s="3"/>
      <c r="BF157" s="3"/>
      <c r="BG157" s="3"/>
      <c r="BM157" s="3"/>
      <c r="BN157" s="3"/>
      <c r="BT157" s="3"/>
      <c r="BU157" s="3"/>
      <c r="CA157" s="3"/>
      <c r="CB157" s="3"/>
      <c r="CH157" s="177" t="s">
        <v>356</v>
      </c>
    </row>
    <row r="158" spans="2:86" x14ac:dyDescent="0.15">
      <c r="B158" s="3"/>
      <c r="C158" s="3"/>
      <c r="D158" s="7"/>
      <c r="E158" s="7"/>
      <c r="G158" s="3"/>
      <c r="I158" s="3"/>
      <c r="J158" s="3"/>
      <c r="K158" s="7"/>
      <c r="L158" s="7"/>
      <c r="N158" s="3"/>
      <c r="P158" s="3"/>
      <c r="Q158" s="3"/>
      <c r="R158" s="7"/>
      <c r="S158" s="7"/>
      <c r="U158" s="3"/>
      <c r="W158" s="3"/>
      <c r="X158" s="3"/>
      <c r="Y158" s="7"/>
      <c r="Z158" s="7"/>
      <c r="AB158" s="3"/>
      <c r="AD158" s="3"/>
      <c r="AE158" s="3"/>
      <c r="AF158" s="7"/>
      <c r="AG158" s="7"/>
      <c r="AI158" s="3"/>
      <c r="AK158" s="3"/>
      <c r="AL158" s="3"/>
      <c r="AM158" s="7"/>
      <c r="AN158" s="7"/>
      <c r="AP158" s="3"/>
      <c r="AR158" s="3"/>
      <c r="AS158" s="3"/>
      <c r="AT158" s="7"/>
      <c r="AU158" s="7"/>
      <c r="AW158" s="3"/>
      <c r="AY158" s="3"/>
      <c r="AZ158" s="3"/>
      <c r="BA158" s="7"/>
      <c r="BB158" s="7"/>
      <c r="BD158" s="3"/>
      <c r="BF158" s="3"/>
      <c r="BG158" s="3"/>
      <c r="BH158" s="7"/>
      <c r="BI158" s="7"/>
      <c r="BK158" s="3"/>
      <c r="BM158" s="3"/>
      <c r="BN158" s="3"/>
      <c r="BO158" s="7"/>
      <c r="BP158" s="7"/>
      <c r="BR158" s="3"/>
      <c r="BT158" s="3"/>
      <c r="BU158" s="3"/>
      <c r="BV158" s="7"/>
      <c r="BW158" s="7"/>
      <c r="BY158" s="3"/>
      <c r="CA158" s="3"/>
      <c r="CB158" s="3"/>
      <c r="CC158" s="7"/>
      <c r="CD158" s="7"/>
      <c r="CF158" s="3"/>
      <c r="CH158" s="177" t="s">
        <v>452</v>
      </c>
    </row>
    <row r="159" spans="2:86" x14ac:dyDescent="0.15">
      <c r="E159" s="4"/>
      <c r="F159" s="1"/>
      <c r="L159" s="4"/>
      <c r="M159" s="1"/>
      <c r="S159" s="4"/>
      <c r="T159" s="1"/>
      <c r="Z159" s="4"/>
      <c r="AA159" s="1"/>
      <c r="AG159" s="4"/>
      <c r="AH159" s="1"/>
      <c r="AN159" s="4"/>
      <c r="AO159" s="1"/>
      <c r="AU159" s="4"/>
      <c r="AV159" s="1"/>
      <c r="BB159" s="4"/>
      <c r="BC159" s="1"/>
      <c r="BI159" s="4"/>
      <c r="BJ159" s="1"/>
      <c r="BP159" s="4"/>
      <c r="BQ159" s="1"/>
      <c r="BW159" s="4"/>
      <c r="BX159" s="1"/>
      <c r="CD159" s="4"/>
      <c r="CE159" s="1"/>
      <c r="CH159" s="177" t="s">
        <v>659</v>
      </c>
    </row>
    <row r="160" spans="2:86" x14ac:dyDescent="0.15">
      <c r="E160" s="4"/>
      <c r="F160" s="1"/>
      <c r="L160" s="4"/>
      <c r="M160" s="1"/>
      <c r="S160" s="4"/>
      <c r="T160" s="1"/>
      <c r="Z160" s="4"/>
      <c r="AA160" s="1"/>
      <c r="AG160" s="4"/>
      <c r="AH160" s="1"/>
      <c r="AN160" s="4"/>
      <c r="AO160" s="1"/>
      <c r="AU160" s="4"/>
      <c r="AV160" s="1"/>
      <c r="BB160" s="4"/>
      <c r="BC160" s="1"/>
      <c r="BI160" s="4"/>
      <c r="BJ160" s="1"/>
      <c r="BP160" s="4"/>
      <c r="BQ160" s="1"/>
      <c r="BW160" s="4"/>
      <c r="BX160" s="1"/>
      <c r="CD160" s="4"/>
      <c r="CE160" s="1"/>
      <c r="CH160" s="177" t="s">
        <v>725</v>
      </c>
    </row>
    <row r="161" spans="5:86" x14ac:dyDescent="0.15">
      <c r="E161" s="4"/>
      <c r="F161" s="1"/>
      <c r="L161" s="4"/>
      <c r="M161" s="1"/>
      <c r="S161" s="4"/>
      <c r="T161" s="1"/>
      <c r="Z161" s="4"/>
      <c r="AA161" s="1"/>
      <c r="AG161" s="4"/>
      <c r="AH161" s="1"/>
      <c r="AN161" s="4"/>
      <c r="AO161" s="1"/>
      <c r="AU161" s="4"/>
      <c r="AV161" s="1"/>
      <c r="BB161" s="4"/>
      <c r="BC161" s="1"/>
      <c r="BI161" s="4"/>
      <c r="BJ161" s="1"/>
      <c r="BP161" s="4"/>
      <c r="BQ161" s="1"/>
      <c r="BW161" s="4"/>
      <c r="BX161" s="1"/>
      <c r="CD161" s="4"/>
      <c r="CE161" s="1"/>
      <c r="CH161" s="177" t="s">
        <v>726</v>
      </c>
    </row>
    <row r="162" spans="5:86" x14ac:dyDescent="0.15">
      <c r="CH162" s="177" t="s">
        <v>330</v>
      </c>
    </row>
    <row r="163" spans="5:86" x14ac:dyDescent="0.15">
      <c r="E163" s="4"/>
      <c r="F163" s="1"/>
      <c r="L163" s="4"/>
      <c r="M163" s="1"/>
      <c r="S163" s="4"/>
      <c r="T163" s="1"/>
      <c r="Z163" s="4"/>
      <c r="AA163" s="1"/>
      <c r="AG163" s="4"/>
      <c r="AH163" s="1"/>
      <c r="AN163" s="4"/>
      <c r="AO163" s="1"/>
      <c r="AU163" s="4"/>
      <c r="AV163" s="1"/>
      <c r="BB163" s="4"/>
      <c r="BC163" s="1"/>
      <c r="BI163" s="4"/>
      <c r="BJ163" s="1"/>
      <c r="BP163" s="4"/>
      <c r="BQ163" s="1"/>
      <c r="BW163" s="4"/>
      <c r="BX163" s="1"/>
      <c r="CD163" s="4"/>
      <c r="CE163" s="1"/>
      <c r="CH163" s="177" t="s">
        <v>329</v>
      </c>
    </row>
    <row r="164" spans="5:86" x14ac:dyDescent="0.15">
      <c r="E164" s="4"/>
      <c r="F164" s="1"/>
      <c r="L164" s="4"/>
      <c r="M164" s="1"/>
      <c r="S164" s="4"/>
      <c r="T164" s="1"/>
      <c r="Z164" s="4"/>
      <c r="AA164" s="1"/>
      <c r="AG164" s="4"/>
      <c r="AH164" s="1"/>
      <c r="AN164" s="4"/>
      <c r="AO164" s="1"/>
      <c r="AU164" s="4"/>
      <c r="AV164" s="1"/>
      <c r="BB164" s="4"/>
      <c r="BC164" s="1"/>
      <c r="BI164" s="4"/>
      <c r="BJ164" s="1"/>
      <c r="BP164" s="4"/>
      <c r="BQ164" s="1"/>
      <c r="BW164" s="4"/>
      <c r="BX164" s="1"/>
      <c r="CD164" s="4"/>
      <c r="CE164" s="1"/>
      <c r="CH164" s="177" t="s">
        <v>684</v>
      </c>
    </row>
    <row r="165" spans="5:86" x14ac:dyDescent="0.15">
      <c r="CH165" s="177" t="s">
        <v>685</v>
      </c>
    </row>
    <row r="166" spans="5:86" x14ac:dyDescent="0.15">
      <c r="E166" s="4"/>
      <c r="F166" s="1"/>
      <c r="L166" s="4"/>
      <c r="M166" s="1"/>
      <c r="S166" s="4"/>
      <c r="T166" s="1"/>
      <c r="Z166" s="4"/>
      <c r="AA166" s="1"/>
      <c r="AG166" s="4"/>
      <c r="AH166" s="1"/>
      <c r="AN166" s="4"/>
      <c r="AO166" s="1"/>
      <c r="AU166" s="4"/>
      <c r="AV166" s="1"/>
      <c r="BB166" s="4"/>
      <c r="BC166" s="1"/>
      <c r="BI166" s="4"/>
      <c r="BJ166" s="1"/>
      <c r="BP166" s="4"/>
      <c r="BQ166" s="1"/>
      <c r="BW166" s="4"/>
      <c r="BX166" s="1"/>
      <c r="CD166" s="4"/>
      <c r="CE166" s="1"/>
      <c r="CH166" s="177" t="s">
        <v>686</v>
      </c>
    </row>
    <row r="167" spans="5:86" x14ac:dyDescent="0.15">
      <c r="E167" s="4"/>
      <c r="F167" s="1"/>
      <c r="L167" s="4"/>
      <c r="M167" s="1"/>
      <c r="S167" s="4"/>
      <c r="T167" s="1"/>
      <c r="Z167" s="4"/>
      <c r="AA167" s="1"/>
      <c r="AG167" s="4"/>
      <c r="AH167" s="1"/>
      <c r="AN167" s="4"/>
      <c r="AO167" s="1"/>
      <c r="AU167" s="4"/>
      <c r="AV167" s="1"/>
      <c r="BB167" s="4"/>
      <c r="BC167" s="1"/>
      <c r="BI167" s="4"/>
      <c r="BJ167" s="1"/>
      <c r="BP167" s="4"/>
      <c r="BQ167" s="1"/>
      <c r="BW167" s="4"/>
      <c r="BX167" s="1"/>
      <c r="CD167" s="4"/>
      <c r="CE167" s="1"/>
      <c r="CH167" s="177" t="s">
        <v>687</v>
      </c>
    </row>
    <row r="168" spans="5:86" x14ac:dyDescent="0.15">
      <c r="E168" s="4"/>
      <c r="F168" s="1"/>
      <c r="L168" s="4"/>
      <c r="M168" s="1"/>
      <c r="S168" s="4"/>
      <c r="T168" s="1"/>
      <c r="Z168" s="4"/>
      <c r="AA168" s="1"/>
      <c r="AG168" s="4"/>
      <c r="AH168" s="1"/>
      <c r="AN168" s="4"/>
      <c r="AO168" s="1"/>
      <c r="AU168" s="4"/>
      <c r="AV168" s="1"/>
      <c r="BB168" s="4"/>
      <c r="BC168" s="1"/>
      <c r="BI168" s="4"/>
      <c r="BJ168" s="1"/>
      <c r="BP168" s="4"/>
      <c r="BQ168" s="1"/>
      <c r="BW168" s="4"/>
      <c r="BX168" s="1"/>
      <c r="CD168" s="4"/>
      <c r="CE168" s="1"/>
      <c r="CH168" s="177" t="s">
        <v>688</v>
      </c>
    </row>
    <row r="169" spans="5:86" x14ac:dyDescent="0.15">
      <c r="E169" s="4"/>
      <c r="F169" s="1"/>
      <c r="L169" s="4"/>
      <c r="M169" s="1"/>
      <c r="S169" s="4"/>
      <c r="T169" s="1"/>
      <c r="Z169" s="4"/>
      <c r="AA169" s="1"/>
      <c r="AG169" s="4"/>
      <c r="AH169" s="1"/>
      <c r="AN169" s="4"/>
      <c r="AO169" s="1"/>
      <c r="AU169" s="4"/>
      <c r="AV169" s="1"/>
      <c r="BB169" s="4"/>
      <c r="BC169" s="1"/>
      <c r="BI169" s="4"/>
      <c r="BJ169" s="1"/>
      <c r="BP169" s="4"/>
      <c r="BQ169" s="1"/>
      <c r="BW169" s="4"/>
      <c r="BX169" s="1"/>
      <c r="CD169" s="4"/>
      <c r="CE169" s="1"/>
      <c r="CH169" s="177" t="s">
        <v>727</v>
      </c>
    </row>
    <row r="170" spans="5:86" x14ac:dyDescent="0.15">
      <c r="E170" s="4"/>
      <c r="F170" s="1"/>
      <c r="L170" s="4"/>
      <c r="M170" s="1"/>
      <c r="S170" s="4"/>
      <c r="T170" s="1"/>
      <c r="Z170" s="4"/>
      <c r="AA170" s="1"/>
      <c r="AG170" s="4"/>
      <c r="AH170" s="1"/>
      <c r="AN170" s="4"/>
      <c r="AO170" s="1"/>
      <c r="AU170" s="4"/>
      <c r="AV170" s="1"/>
      <c r="BB170" s="4"/>
      <c r="BC170" s="1"/>
      <c r="BI170" s="4"/>
      <c r="BJ170" s="1"/>
      <c r="BP170" s="4"/>
      <c r="BQ170" s="1"/>
      <c r="BW170" s="4"/>
      <c r="BX170" s="1"/>
      <c r="CD170" s="4"/>
      <c r="CE170" s="1"/>
      <c r="CH170" s="177" t="s">
        <v>827</v>
      </c>
    </row>
    <row r="171" spans="5:86" x14ac:dyDescent="0.15">
      <c r="E171" s="4"/>
      <c r="F171" s="1"/>
      <c r="L171" s="4"/>
      <c r="M171" s="1"/>
      <c r="S171" s="4"/>
      <c r="T171" s="1"/>
      <c r="Z171" s="4"/>
      <c r="AA171" s="1"/>
      <c r="AG171" s="4"/>
      <c r="AH171" s="1"/>
      <c r="AN171" s="4"/>
      <c r="AO171" s="1"/>
      <c r="AU171" s="4"/>
      <c r="AV171" s="1"/>
      <c r="BB171" s="4"/>
      <c r="BC171" s="1"/>
      <c r="BI171" s="4"/>
      <c r="BJ171" s="1"/>
      <c r="BP171" s="4"/>
      <c r="BQ171" s="1"/>
      <c r="BW171" s="4"/>
      <c r="BX171" s="1"/>
      <c r="CD171" s="4"/>
      <c r="CE171" s="1"/>
      <c r="CH171" s="177" t="s">
        <v>728</v>
      </c>
    </row>
    <row r="172" spans="5:86" x14ac:dyDescent="0.15">
      <c r="E172" s="4"/>
      <c r="F172" s="1"/>
      <c r="L172" s="4"/>
      <c r="M172" s="1"/>
      <c r="S172" s="4"/>
      <c r="T172" s="1"/>
      <c r="Z172" s="4"/>
      <c r="AA172" s="1"/>
      <c r="AG172" s="4"/>
      <c r="AH172" s="1"/>
      <c r="AN172" s="4"/>
      <c r="AO172" s="1"/>
      <c r="AU172" s="4"/>
      <c r="AV172" s="1"/>
      <c r="BB172" s="4"/>
      <c r="BC172" s="1"/>
      <c r="BI172" s="4"/>
      <c r="BJ172" s="1"/>
      <c r="BP172" s="4"/>
      <c r="BQ172" s="1"/>
      <c r="BW172" s="4"/>
      <c r="BX172" s="1"/>
      <c r="CD172" s="4"/>
      <c r="CE172" s="1"/>
      <c r="CH172" s="177" t="s">
        <v>689</v>
      </c>
    </row>
    <row r="173" spans="5:86" x14ac:dyDescent="0.15">
      <c r="E173" s="4"/>
      <c r="F173" s="1"/>
      <c r="L173" s="4"/>
      <c r="M173" s="1"/>
      <c r="S173" s="4"/>
      <c r="T173" s="1"/>
      <c r="Z173" s="4"/>
      <c r="AA173" s="1"/>
      <c r="AG173" s="4"/>
      <c r="AH173" s="1"/>
      <c r="AN173" s="4"/>
      <c r="AO173" s="1"/>
      <c r="AU173" s="4"/>
      <c r="AV173" s="1"/>
      <c r="BB173" s="4"/>
      <c r="BC173" s="1"/>
      <c r="BI173" s="4"/>
      <c r="BJ173" s="1"/>
      <c r="BP173" s="4"/>
      <c r="BQ173" s="1"/>
      <c r="BW173" s="4"/>
      <c r="BX173" s="1"/>
      <c r="CD173" s="4"/>
      <c r="CE173" s="1"/>
      <c r="CH173" s="177" t="s">
        <v>714</v>
      </c>
    </row>
    <row r="174" spans="5:86" x14ac:dyDescent="0.15">
      <c r="CH174" s="177" t="s">
        <v>690</v>
      </c>
    </row>
    <row r="175" spans="5:86" x14ac:dyDescent="0.15">
      <c r="CH175" s="177" t="s">
        <v>691</v>
      </c>
    </row>
    <row r="176" spans="5:86" x14ac:dyDescent="0.15">
      <c r="CH176" s="177" t="s">
        <v>692</v>
      </c>
    </row>
    <row r="177" spans="86:86" x14ac:dyDescent="0.15">
      <c r="CH177" s="177" t="s">
        <v>693</v>
      </c>
    </row>
    <row r="178" spans="86:86" x14ac:dyDescent="0.15">
      <c r="CH178" s="177" t="s">
        <v>694</v>
      </c>
    </row>
    <row r="179" spans="86:86" x14ac:dyDescent="0.15">
      <c r="CH179" s="177" t="s">
        <v>736</v>
      </c>
    </row>
    <row r="180" spans="86:86" x14ac:dyDescent="0.15">
      <c r="CH180" s="177" t="s">
        <v>756</v>
      </c>
    </row>
    <row r="181" spans="86:86" x14ac:dyDescent="0.15">
      <c r="CH181" s="177" t="s">
        <v>695</v>
      </c>
    </row>
    <row r="182" spans="86:86" x14ac:dyDescent="0.15">
      <c r="CH182" s="177" t="s">
        <v>696</v>
      </c>
    </row>
    <row r="183" spans="86:86" x14ac:dyDescent="0.15">
      <c r="CH183" s="177" t="s">
        <v>531</v>
      </c>
    </row>
    <row r="184" spans="86:86" x14ac:dyDescent="0.15">
      <c r="CH184" s="177" t="s">
        <v>697</v>
      </c>
    </row>
    <row r="185" spans="86:86" x14ac:dyDescent="0.15">
      <c r="CH185" s="177" t="s">
        <v>532</v>
      </c>
    </row>
    <row r="186" spans="86:86" x14ac:dyDescent="0.15">
      <c r="CH186" s="177" t="s">
        <v>533</v>
      </c>
    </row>
    <row r="187" spans="86:86" x14ac:dyDescent="0.15">
      <c r="CH187" s="177" t="s">
        <v>360</v>
      </c>
    </row>
    <row r="188" spans="86:86" x14ac:dyDescent="0.15">
      <c r="CH188" s="177" t="s">
        <v>641</v>
      </c>
    </row>
    <row r="189" spans="86:86" x14ac:dyDescent="0.15">
      <c r="CH189" s="177" t="s">
        <v>567</v>
      </c>
    </row>
    <row r="190" spans="86:86" x14ac:dyDescent="0.15">
      <c r="CH190" s="177" t="s">
        <v>666</v>
      </c>
    </row>
    <row r="191" spans="86:86" x14ac:dyDescent="0.15">
      <c r="CH191" s="177" t="s">
        <v>382</v>
      </c>
    </row>
    <row r="192" spans="86:86" x14ac:dyDescent="0.15">
      <c r="CH192" s="177" t="s">
        <v>821</v>
      </c>
    </row>
    <row r="193" spans="86:86" x14ac:dyDescent="0.15">
      <c r="CH193" s="177" t="s">
        <v>698</v>
      </c>
    </row>
    <row r="194" spans="86:86" x14ac:dyDescent="0.15">
      <c r="CH194" s="177" t="s">
        <v>338</v>
      </c>
    </row>
    <row r="195" spans="86:86" x14ac:dyDescent="0.15">
      <c r="CH195" s="177" t="s">
        <v>642</v>
      </c>
    </row>
    <row r="196" spans="86:86" x14ac:dyDescent="0.15">
      <c r="CH196" s="177" t="s">
        <v>339</v>
      </c>
    </row>
    <row r="197" spans="86:86" x14ac:dyDescent="0.15">
      <c r="CH197" s="177" t="s">
        <v>340</v>
      </c>
    </row>
    <row r="198" spans="86:86" x14ac:dyDescent="0.15">
      <c r="CH198" s="177" t="s">
        <v>341</v>
      </c>
    </row>
    <row r="199" spans="86:86" x14ac:dyDescent="0.15">
      <c r="CH199" s="177" t="s">
        <v>383</v>
      </c>
    </row>
    <row r="200" spans="86:86" x14ac:dyDescent="0.15">
      <c r="CH200" s="177" t="s">
        <v>384</v>
      </c>
    </row>
    <row r="201" spans="86:86" x14ac:dyDescent="0.15">
      <c r="CH201" s="177" t="s">
        <v>342</v>
      </c>
    </row>
    <row r="202" spans="86:86" x14ac:dyDescent="0.15">
      <c r="CH202" s="177" t="s">
        <v>409</v>
      </c>
    </row>
    <row r="203" spans="86:86" x14ac:dyDescent="0.15">
      <c r="CH203" s="177" t="s">
        <v>410</v>
      </c>
    </row>
    <row r="204" spans="86:86" x14ac:dyDescent="0.15">
      <c r="CH204" s="177" t="s">
        <v>534</v>
      </c>
    </row>
    <row r="205" spans="86:86" x14ac:dyDescent="0.15">
      <c r="CH205" s="177" t="s">
        <v>575</v>
      </c>
    </row>
    <row r="206" spans="86:86" x14ac:dyDescent="0.15">
      <c r="CH206" s="177" t="s">
        <v>669</v>
      </c>
    </row>
    <row r="207" spans="86:86" x14ac:dyDescent="0.15">
      <c r="CH207" s="177" t="s">
        <v>810</v>
      </c>
    </row>
    <row r="208" spans="86:86" x14ac:dyDescent="0.15">
      <c r="CH208" t="s">
        <v>810</v>
      </c>
    </row>
    <row r="209" spans="86:86" x14ac:dyDescent="0.15">
      <c r="CH209" s="17"/>
    </row>
  </sheetData>
  <mergeCells count="24">
    <mergeCell ref="BZ3:CF3"/>
    <mergeCell ref="BZ55:CF55"/>
    <mergeCell ref="A3:G3"/>
    <mergeCell ref="A55:G55"/>
    <mergeCell ref="H3:N3"/>
    <mergeCell ref="H55:N55"/>
    <mergeCell ref="O3:U3"/>
    <mergeCell ref="O55:U55"/>
    <mergeCell ref="V3:AB3"/>
    <mergeCell ref="V55:AB55"/>
    <mergeCell ref="AQ3:AW3"/>
    <mergeCell ref="AQ55:AW55"/>
    <mergeCell ref="AC55:AI55"/>
    <mergeCell ref="AJ3:AP3"/>
    <mergeCell ref="AJ55:AP55"/>
    <mergeCell ref="AC3:AI3"/>
    <mergeCell ref="AX3:BD3"/>
    <mergeCell ref="BE3:BK3"/>
    <mergeCell ref="BE55:BK55"/>
    <mergeCell ref="BS3:BY3"/>
    <mergeCell ref="BL3:BR3"/>
    <mergeCell ref="BL55:BR55"/>
    <mergeCell ref="BS55:BY55"/>
    <mergeCell ref="AX55:BD55"/>
  </mergeCells>
  <phoneticPr fontId="10"/>
  <conditionalFormatting sqref="CH4">
    <cfRule type="expression" dxfId="20" priority="3" stopIfTrue="1">
      <formula>$G$8="E"</formula>
    </cfRule>
  </conditionalFormatting>
  <conditionalFormatting sqref="CH3">
    <cfRule type="expression" dxfId="19" priority="2" stopIfTrue="1">
      <formula>$G$8="E"</formula>
    </cfRule>
  </conditionalFormatting>
  <conditionalFormatting sqref="CH70">
    <cfRule type="expression" dxfId="18" priority="1" stopIfTrue="1">
      <formula>$G$8="E"</formula>
    </cfRule>
  </conditionalFormatting>
  <dataValidations count="3">
    <dataValidation type="list" allowBlank="1" showInputMessage="1" showErrorMessage="1" sqref="BQ7:BQ10" xr:uid="{00000000-0002-0000-0500-000000000000}">
      <formula1>$CH$1:$CH$199</formula1>
    </dataValidation>
    <dataValidation type="list" allowBlank="1" showInputMessage="1" showErrorMessage="1" sqref="F7:F10 AV47:AV50 F27:F30 F37:F40 F47:F50 F17:F20 M17:M20 M27:M30 M37:M40 M47:M50 T7:T10 AA7:AA10 T17:T20 AA17:AA20 T27:T30 AA27:AA30 T37:T40 AA37:AA40 T47:T50 AA47:AA50 AH7:AH10 AO7:AO10 AH17:AH20 AO17:AO20 AH27:AH30 AO27:AO30 AH37:AH40 AO37:AO40 AH47:AH50 AO47:AO50 AV7:AV10 BC7:BC10 BJ7:BJ10 BC17:BC20 BJ17:BJ20 BQ17:BQ20 BC27:BC30 BJ27:BJ30 BQ27:BQ30 BC37:BC40 BJ37:BJ40 BQ37:BQ40 BC47:BC50 BJ47:BJ50 BQ47:BQ50 BX7:BX10 CE7:CE10 BX17:BX20 CE17:CE20 BX27:BX30 CE27:CE30 BX37:BX40 CE37:CE40 BX47:BX50 CE47:CE50 F59:F62 F69:F72 F79:F82 F89:F92 F99:F102 M59:M62 M69:M72 M79:M82 M89:M92 M99:M102 T59:T62 T69:T72 T79:T82 T89:T92 T99:T102 AA59:AA62 AA69:AA72 AA79:AA82 AA89:AA92 AA99:AA102 AH59:AH62 AH69:AH72 AH79:AH82 AH89:AH92 AH99:AH102 AO59:AO62 AO69:AO72 AO79:AO82 AO89:AO92 AO99:AO102 AV59:AV62 AV69:AV72 AV79:AV82 AV89:AV92 AV99:AV102 BC59:BC62 BC69:BC72 BC79:BC82 BC89:BC92 BC99:BC102 BJ59:BJ62 BJ69:BJ72 BJ79:BJ82 BJ89:BJ92 BJ99:BJ102 BQ59:BQ62 BQ69:BQ72 BQ79:BQ82 BQ89:BQ92 BQ99:BQ102 BX59:BX62 BX69:BX72 BX79:BX82 BX89:BX92 BX99:BX102 CE59:CE62 CE69:CE72 CE79:CE82 CE89:CE92 CE99:CE102 AV17:AV20 AV27:AV30 AV37:AV40 M7:M10" xr:uid="{00000000-0002-0000-0500-000001000000}">
      <formula1>$CH$1:$CH$229</formula1>
    </dataValidation>
    <dataValidation allowBlank="1" showInputMessage="1" showErrorMessage="1" sqref="CH182:CH207 CH78:CH139 CH25:CH74 CH143:CH180 CH3:CH20" xr:uid="{D283E811-F5DC-954B-9AD7-8BD99EB86BD6}"/>
  </dataValidations>
  <hyperlinks>
    <hyperlink ref="A1" r:id="rId1" display="http://www.fraispn.com/paypal.html" xr:uid="{00000000-0004-0000-0500-000000000000}"/>
  </hyperlinks>
  <printOptions horizontalCentered="1" verticalCentered="1"/>
  <pageMargins left="0.78740157480314965" right="0.78740157480314965" top="0.98425196850393704" bottom="1.1811023622047245" header="0.51181102362204722" footer="0.51181102362204722"/>
  <pageSetup paperSize="0" orientation="portrait" horizontalDpi="4294967292" verticalDpi="4294967292"/>
  <headerFooter alignWithMargins="0">
    <oddHeader>&amp;L&amp;C&amp;"Helvetica,Gras"&amp;12ANNEXE &amp;A&amp;R</oddHeader>
    <oddFooter>&amp;L&amp;C&amp;R&amp;P/24</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19"/>
  <dimension ref="A1:FT209"/>
  <sheetViews>
    <sheetView showZeros="0" zoomScaleNormal="100" workbookViewId="0">
      <selection activeCell="FN209" sqref="FN209"/>
    </sheetView>
  </sheetViews>
  <sheetFormatPr baseColWidth="10" defaultRowHeight="12" x14ac:dyDescent="0.15"/>
  <cols>
    <col min="1" max="1" width="14.33203125" customWidth="1"/>
    <col min="2" max="2" width="2.83203125" style="1" customWidth="1"/>
    <col min="3" max="3" width="1" style="1" customWidth="1"/>
    <col min="4" max="4" width="2.83203125" style="4" customWidth="1"/>
    <col min="5" max="5" width="6.83203125" customWidth="1"/>
    <col min="6" max="6" width="14.33203125" customWidth="1"/>
    <col min="7" max="7" width="2.33203125" customWidth="1"/>
    <col min="8" max="8" width="14.33203125" customWidth="1"/>
    <col min="9" max="9" width="2.83203125" customWidth="1"/>
    <col min="10" max="10" width="1" customWidth="1"/>
    <col min="11" max="11" width="2.83203125" style="4" customWidth="1"/>
    <col min="12" max="12" width="6.83203125" customWidth="1"/>
    <col min="13" max="13" width="14.33203125" customWidth="1"/>
    <col min="14" max="14" width="2.33203125" customWidth="1"/>
    <col min="15" max="15" width="14.33203125" customWidth="1"/>
    <col min="16" max="16" width="2.83203125" customWidth="1"/>
    <col min="17" max="17" width="1" style="1" customWidth="1"/>
    <col min="18" max="18" width="2.83203125" style="4" customWidth="1"/>
    <col min="19" max="19" width="6.83203125" customWidth="1"/>
    <col min="20" max="20" width="14.33203125" customWidth="1"/>
    <col min="21" max="21" width="2.33203125" customWidth="1"/>
    <col min="22" max="22" width="14.33203125" customWidth="1"/>
    <col min="23" max="23" width="2.83203125" customWidth="1"/>
    <col min="24" max="24" width="1" style="1" customWidth="1"/>
    <col min="25" max="25" width="2.6640625" style="4" customWidth="1"/>
    <col min="26" max="26" width="6.83203125" customWidth="1"/>
    <col min="27" max="27" width="14.33203125" customWidth="1"/>
    <col min="28" max="28" width="2.33203125" customWidth="1"/>
    <col min="29" max="29" width="14.33203125" customWidth="1"/>
    <col min="30" max="30" width="2.6640625" customWidth="1"/>
    <col min="31" max="31" width="1" style="1" customWidth="1"/>
    <col min="32" max="32" width="2.83203125" style="4" customWidth="1"/>
    <col min="33" max="33" width="6.83203125" customWidth="1"/>
    <col min="34" max="34" width="14.33203125" customWidth="1"/>
    <col min="35" max="35" width="2.33203125" customWidth="1"/>
    <col min="36" max="36" width="14.33203125" customWidth="1"/>
    <col min="37" max="37" width="2.83203125" customWidth="1"/>
    <col min="38" max="38" width="1" style="1" customWidth="1"/>
    <col min="39" max="39" width="2.83203125" style="4" customWidth="1"/>
    <col min="40" max="40" width="6.83203125" customWidth="1"/>
    <col min="41" max="41" width="14.33203125" customWidth="1"/>
    <col min="42" max="42" width="2.33203125" customWidth="1"/>
    <col min="43" max="43" width="14.33203125" customWidth="1"/>
    <col min="44" max="44" width="2.83203125" customWidth="1"/>
    <col min="45" max="45" width="1" style="1" customWidth="1"/>
    <col min="46" max="46" width="2.83203125" style="4" customWidth="1"/>
    <col min="47" max="47" width="6.83203125" customWidth="1"/>
    <col min="48" max="48" width="14.33203125" customWidth="1"/>
    <col min="49" max="49" width="2.33203125" customWidth="1"/>
    <col min="50" max="50" width="14.33203125" customWidth="1"/>
    <col min="51" max="51" width="2.83203125" customWidth="1"/>
    <col min="52" max="52" width="1" style="1" customWidth="1"/>
    <col min="53" max="53" width="2.83203125" style="4" customWidth="1"/>
    <col min="54" max="54" width="6.83203125" customWidth="1"/>
    <col min="55" max="55" width="14.33203125" customWidth="1"/>
    <col min="56" max="56" width="2.33203125" customWidth="1"/>
    <col min="57" max="57" width="14.33203125" customWidth="1"/>
    <col min="58" max="58" width="2.83203125" customWidth="1"/>
    <col min="59" max="59" width="1" style="1" customWidth="1"/>
    <col min="60" max="60" width="2.83203125" style="4" customWidth="1"/>
    <col min="61" max="61" width="6.83203125" customWidth="1"/>
    <col min="62" max="62" width="14.33203125" customWidth="1"/>
    <col min="63" max="63" width="2.33203125" customWidth="1"/>
    <col min="64" max="64" width="14.33203125" customWidth="1"/>
    <col min="65" max="65" width="2.83203125" customWidth="1"/>
    <col min="66" max="66" width="1" style="1" customWidth="1"/>
    <col min="67" max="67" width="2.83203125" style="4" customWidth="1"/>
    <col min="68" max="68" width="6.83203125" customWidth="1"/>
    <col min="69" max="69" width="14.33203125" customWidth="1"/>
    <col min="70" max="70" width="2.33203125" customWidth="1"/>
    <col min="71" max="71" width="14.33203125" customWidth="1"/>
    <col min="72" max="72" width="2.83203125" customWidth="1"/>
    <col min="73" max="73" width="1" style="1" customWidth="1"/>
    <col min="74" max="74" width="2.83203125" style="4" customWidth="1"/>
    <col min="75" max="75" width="6.83203125" customWidth="1"/>
    <col min="76" max="76" width="14.33203125" customWidth="1"/>
    <col min="77" max="77" width="2.33203125" customWidth="1"/>
    <col min="78" max="78" width="14.33203125" customWidth="1"/>
    <col min="79" max="79" width="2.83203125" customWidth="1"/>
    <col min="80" max="80" width="1" style="1" customWidth="1"/>
    <col min="81" max="81" width="2.83203125" style="4" customWidth="1"/>
    <col min="82" max="82" width="6.83203125" customWidth="1"/>
    <col min="83" max="83" width="14.33203125" customWidth="1"/>
    <col min="84" max="84" width="2.33203125" customWidth="1"/>
    <col min="85" max="85" width="14.33203125" customWidth="1"/>
    <col min="86" max="86" width="2.83203125" customWidth="1"/>
    <col min="87" max="87" width="1" style="1" customWidth="1"/>
    <col min="88" max="88" width="2.83203125" style="4" customWidth="1"/>
    <col min="89" max="89" width="6.83203125" customWidth="1"/>
    <col min="90" max="90" width="14.33203125" customWidth="1"/>
    <col min="91" max="91" width="2.33203125" customWidth="1"/>
    <col min="92" max="92" width="14.33203125" customWidth="1"/>
    <col min="93" max="93" width="2.83203125" customWidth="1"/>
    <col min="94" max="94" width="1" style="1" customWidth="1"/>
    <col min="95" max="95" width="2.83203125" style="4" customWidth="1"/>
    <col min="96" max="96" width="6.83203125" customWidth="1"/>
    <col min="97" max="97" width="14.33203125" customWidth="1"/>
    <col min="98" max="98" width="2.33203125" customWidth="1"/>
    <col min="99" max="99" width="14.33203125" customWidth="1"/>
    <col min="100" max="100" width="2.83203125" customWidth="1"/>
    <col min="101" max="101" width="1" style="1" customWidth="1"/>
    <col min="102" max="102" width="2.83203125" style="4" customWidth="1"/>
    <col min="103" max="103" width="6.83203125" customWidth="1"/>
    <col min="104" max="104" width="14.33203125" customWidth="1"/>
    <col min="105" max="105" width="2.33203125" customWidth="1"/>
    <col min="106" max="106" width="14.33203125" customWidth="1"/>
    <col min="107" max="107" width="2.83203125" customWidth="1"/>
    <col min="108" max="108" width="1" style="1" customWidth="1"/>
    <col min="109" max="109" width="2.83203125" style="4" customWidth="1"/>
    <col min="110" max="110" width="6.83203125" customWidth="1"/>
    <col min="111" max="111" width="14.33203125" customWidth="1"/>
    <col min="112" max="112" width="2.33203125" customWidth="1"/>
    <col min="113" max="113" width="14.33203125" customWidth="1"/>
    <col min="114" max="114" width="2.83203125" customWidth="1"/>
    <col min="115" max="115" width="1" style="1" customWidth="1"/>
    <col min="116" max="116" width="2.83203125" style="4" customWidth="1"/>
    <col min="117" max="117" width="6.83203125" customWidth="1"/>
    <col min="118" max="118" width="14.33203125" customWidth="1"/>
    <col min="119" max="119" width="2.33203125" customWidth="1"/>
    <col min="120" max="120" width="14.33203125" customWidth="1"/>
    <col min="121" max="121" width="2.83203125" customWidth="1"/>
    <col min="122" max="122" width="1" style="1" customWidth="1"/>
    <col min="123" max="123" width="2.83203125" style="4" customWidth="1"/>
    <col min="124" max="124" width="6.83203125" customWidth="1"/>
    <col min="125" max="125" width="14.33203125" customWidth="1"/>
    <col min="126" max="126" width="2.33203125" customWidth="1"/>
    <col min="127" max="127" width="14.33203125" customWidth="1"/>
    <col min="128" max="128" width="2.83203125" customWidth="1"/>
    <col min="129" max="129" width="1" style="1" customWidth="1"/>
    <col min="130" max="130" width="2.83203125" style="4" customWidth="1"/>
    <col min="131" max="131" width="6.83203125" customWidth="1"/>
    <col min="132" max="132" width="14.33203125" customWidth="1"/>
    <col min="133" max="133" width="2.33203125" customWidth="1"/>
    <col min="134" max="134" width="14.33203125" customWidth="1"/>
    <col min="135" max="135" width="2.83203125" customWidth="1"/>
    <col min="136" max="136" width="1" style="1" customWidth="1"/>
    <col min="137" max="137" width="2.83203125" style="4" customWidth="1"/>
    <col min="138" max="138" width="6.83203125" customWidth="1"/>
    <col min="139" max="139" width="14.33203125" customWidth="1"/>
    <col min="140" max="140" width="2.33203125" customWidth="1"/>
    <col min="141" max="141" width="14.33203125" customWidth="1"/>
    <col min="142" max="142" width="2.83203125" customWidth="1"/>
    <col min="143" max="143" width="1" style="1" customWidth="1"/>
    <col min="144" max="144" width="2.83203125" style="4" customWidth="1"/>
    <col min="145" max="145" width="6.83203125" customWidth="1"/>
    <col min="146" max="146" width="14.33203125" customWidth="1"/>
    <col min="147" max="147" width="2.33203125" customWidth="1"/>
    <col min="148" max="148" width="14.33203125" customWidth="1"/>
    <col min="149" max="149" width="2.83203125" customWidth="1"/>
    <col min="150" max="150" width="1" style="1" customWidth="1"/>
    <col min="151" max="151" width="2.83203125" style="4" customWidth="1"/>
    <col min="152" max="152" width="6.83203125" customWidth="1"/>
    <col min="153" max="153" width="14.33203125" customWidth="1"/>
    <col min="154" max="154" width="2.33203125" customWidth="1"/>
    <col min="155" max="155" width="14.33203125" customWidth="1"/>
    <col min="156" max="156" width="2.83203125" customWidth="1"/>
    <col min="157" max="157" width="1" style="1" customWidth="1"/>
    <col min="158" max="158" width="2.83203125" style="4" customWidth="1"/>
    <col min="159" max="159" width="6.83203125" customWidth="1"/>
    <col min="160" max="160" width="14.33203125" customWidth="1"/>
    <col min="161" max="161" width="2.33203125" customWidth="1"/>
    <col min="162" max="162" width="14.33203125" customWidth="1"/>
    <col min="163" max="163" width="2.83203125" customWidth="1"/>
    <col min="164" max="164" width="1" style="1" customWidth="1"/>
    <col min="165" max="165" width="2.83203125" style="4" customWidth="1"/>
    <col min="166" max="166" width="6.83203125" customWidth="1"/>
    <col min="167" max="167" width="14.33203125" customWidth="1"/>
    <col min="168" max="168" width="2.33203125" customWidth="1"/>
    <col min="170" max="170" width="16.6640625" customWidth="1"/>
  </cols>
  <sheetData>
    <row r="1" spans="1:176" s="14" customFormat="1" x14ac:dyDescent="0.15">
      <c r="A1" s="168" t="s">
        <v>61</v>
      </c>
      <c r="B1" s="16"/>
      <c r="C1" s="16"/>
      <c r="D1" s="19"/>
      <c r="E1" s="19"/>
      <c r="F1" s="131">
        <f>F21+F39+F57</f>
        <v>0</v>
      </c>
      <c r="G1" s="12"/>
      <c r="H1" s="12"/>
      <c r="I1" s="12"/>
      <c r="J1" s="12"/>
      <c r="K1" s="19"/>
      <c r="L1" s="19"/>
      <c r="M1" s="131">
        <f>M21+M39+M57</f>
        <v>0</v>
      </c>
      <c r="N1" s="12"/>
      <c r="O1" s="12"/>
      <c r="P1" s="12"/>
      <c r="Q1" s="16"/>
      <c r="R1" s="19"/>
      <c r="S1" s="19"/>
      <c r="T1" s="131">
        <f>T21+T39+T57</f>
        <v>0</v>
      </c>
      <c r="U1" s="12"/>
      <c r="V1" s="12"/>
      <c r="W1" s="12"/>
      <c r="X1" s="16"/>
      <c r="Y1" s="19"/>
      <c r="Z1" s="19"/>
      <c r="AA1" s="131">
        <f>AA21+AA39+AA57</f>
        <v>0</v>
      </c>
      <c r="AB1" s="12"/>
      <c r="AC1" s="12"/>
      <c r="AD1" s="12"/>
      <c r="AE1" s="16"/>
      <c r="AF1" s="19"/>
      <c r="AG1" s="19"/>
      <c r="AH1" s="131">
        <f>AH21+AH39+AH57</f>
        <v>0</v>
      </c>
      <c r="AI1" s="12"/>
      <c r="AJ1" s="12"/>
      <c r="AK1" s="12"/>
      <c r="AL1" s="16"/>
      <c r="AM1" s="19"/>
      <c r="AN1" s="19"/>
      <c r="AO1" s="131">
        <f>AO21+AO39+AO57</f>
        <v>0</v>
      </c>
      <c r="AP1" s="12"/>
      <c r="AQ1" s="12"/>
      <c r="AR1" s="12"/>
      <c r="AS1" s="16"/>
      <c r="AT1" s="19"/>
      <c r="AU1" s="19"/>
      <c r="AV1" s="131">
        <f>AV21+AV39+AV57</f>
        <v>0</v>
      </c>
      <c r="AW1" s="12"/>
      <c r="AX1" s="12"/>
      <c r="AY1" s="12"/>
      <c r="AZ1" s="16"/>
      <c r="BA1" s="19"/>
      <c r="BB1" s="19"/>
      <c r="BC1" s="131">
        <f>BC21+BC39+BC57</f>
        <v>0</v>
      </c>
      <c r="BD1" s="12"/>
      <c r="BE1" s="12"/>
      <c r="BF1" s="12"/>
      <c r="BG1" s="16"/>
      <c r="BH1" s="19"/>
      <c r="BI1" s="19"/>
      <c r="BJ1" s="131">
        <f>BJ21+BJ39+BJ57</f>
        <v>0</v>
      </c>
      <c r="BK1" s="12"/>
      <c r="BL1" s="12"/>
      <c r="BM1" s="12"/>
      <c r="BN1" s="16"/>
      <c r="BO1" s="19"/>
      <c r="BP1" s="19"/>
      <c r="BQ1" s="131">
        <f>BQ21+BQ39+BQ57</f>
        <v>0</v>
      </c>
      <c r="BR1" s="12"/>
      <c r="BS1" s="12"/>
      <c r="BT1" s="12"/>
      <c r="BU1" s="16"/>
      <c r="BV1" s="19"/>
      <c r="BW1" s="19"/>
      <c r="BX1" s="131">
        <f>BX21+BX39+BX57</f>
        <v>0</v>
      </c>
      <c r="BY1" s="12"/>
      <c r="BZ1" s="12"/>
      <c r="CA1" s="12"/>
      <c r="CB1" s="16"/>
      <c r="CC1" s="19"/>
      <c r="CD1" s="19"/>
      <c r="CE1" s="131">
        <f>CE21+CE39+CE57</f>
        <v>0</v>
      </c>
      <c r="CF1" s="12"/>
      <c r="CG1" s="12"/>
      <c r="CH1" s="12"/>
      <c r="CI1" s="16"/>
      <c r="CJ1" s="19"/>
      <c r="CK1" s="19"/>
      <c r="CL1" s="131">
        <f>CL21+CL39+CL57</f>
        <v>0</v>
      </c>
      <c r="CM1" s="12"/>
      <c r="CN1" s="12"/>
      <c r="CO1" s="12"/>
      <c r="CP1" s="16"/>
      <c r="CQ1" s="19"/>
      <c r="CR1" s="19"/>
      <c r="CS1" s="131">
        <f>CS21+CS39+CS57</f>
        <v>0</v>
      </c>
      <c r="CT1" s="12"/>
      <c r="CU1" s="12"/>
      <c r="CV1" s="12"/>
      <c r="CW1" s="16"/>
      <c r="CX1" s="19"/>
      <c r="CY1" s="19"/>
      <c r="CZ1" s="131">
        <f>CZ21+CZ39+CZ57</f>
        <v>0</v>
      </c>
      <c r="DA1" s="12"/>
      <c r="DB1" s="12"/>
      <c r="DC1" s="12"/>
      <c r="DD1" s="16"/>
      <c r="DE1" s="19"/>
      <c r="DF1" s="19"/>
      <c r="DG1" s="131">
        <f>DG21+DG39+DG57</f>
        <v>0</v>
      </c>
      <c r="DH1" s="12"/>
      <c r="DI1" s="12"/>
      <c r="DJ1" s="12"/>
      <c r="DK1" s="16"/>
      <c r="DL1" s="19"/>
      <c r="DM1" s="19"/>
      <c r="DN1" s="131">
        <f>DN21+DN39+DN57</f>
        <v>0</v>
      </c>
      <c r="DO1" s="12"/>
      <c r="DP1" s="12"/>
      <c r="DQ1" s="12"/>
      <c r="DR1" s="16"/>
      <c r="DS1" s="19"/>
      <c r="DT1" s="19"/>
      <c r="DU1" s="131">
        <f>DU21+DU39+DU57</f>
        <v>0</v>
      </c>
      <c r="DV1" s="12"/>
      <c r="DW1" s="12"/>
      <c r="DX1" s="12"/>
      <c r="DY1" s="16"/>
      <c r="DZ1" s="19"/>
      <c r="EA1" s="19"/>
      <c r="EB1" s="131">
        <f>EB21+EB39+EB57</f>
        <v>0</v>
      </c>
      <c r="EC1" s="12"/>
      <c r="ED1" s="12"/>
      <c r="EE1" s="12"/>
      <c r="EF1" s="16"/>
      <c r="EG1" s="19"/>
      <c r="EH1" s="19"/>
      <c r="EI1" s="131">
        <f>EI21+EI39+EI57</f>
        <v>0</v>
      </c>
      <c r="EJ1" s="12"/>
      <c r="EK1" s="12"/>
      <c r="EL1" s="12"/>
      <c r="EM1" s="16"/>
      <c r="EN1" s="19"/>
      <c r="EO1" s="19"/>
      <c r="EP1" s="131">
        <f>EP21+EP39+EP57</f>
        <v>0</v>
      </c>
      <c r="EQ1" s="12"/>
      <c r="ER1" s="12"/>
      <c r="ES1" s="12"/>
      <c r="ET1" s="16"/>
      <c r="EU1" s="19"/>
      <c r="EV1" s="19"/>
      <c r="EW1" s="131">
        <f>EW21+EW39+EW57</f>
        <v>0</v>
      </c>
      <c r="EX1" s="12"/>
      <c r="EY1" s="12"/>
      <c r="EZ1" s="12"/>
      <c r="FA1" s="16"/>
      <c r="FB1" s="19"/>
      <c r="FC1" s="19"/>
      <c r="FD1" s="131">
        <f>FD21+FD39+FD57</f>
        <v>0</v>
      </c>
      <c r="FE1" s="12"/>
      <c r="FF1" s="12"/>
      <c r="FG1" s="12"/>
      <c r="FH1" s="16"/>
      <c r="FI1" s="19"/>
      <c r="FJ1" s="19"/>
      <c r="FK1" s="131">
        <f>FK21+FK39+FK57</f>
        <v>0</v>
      </c>
      <c r="FL1" s="12"/>
      <c r="FN1" s="176" t="s">
        <v>413</v>
      </c>
    </row>
    <row r="2" spans="1:176" s="14" customFormat="1" ht="16" x14ac:dyDescent="0.2">
      <c r="B2" s="25"/>
      <c r="C2" s="25">
        <f>SUM(C5:C52)</f>
        <v>0</v>
      </c>
      <c r="D2" s="30"/>
      <c r="E2" s="30"/>
      <c r="F2" s="184"/>
      <c r="G2" s="184"/>
      <c r="H2" s="184"/>
      <c r="I2" s="184"/>
      <c r="J2" s="184"/>
      <c r="K2" s="184"/>
      <c r="L2" s="184"/>
      <c r="M2" s="184"/>
      <c r="N2" s="184"/>
      <c r="O2" s="184"/>
      <c r="P2" s="184"/>
      <c r="Q2" s="184"/>
      <c r="R2" s="184"/>
      <c r="S2" s="184"/>
      <c r="T2" s="105"/>
      <c r="X2" s="25">
        <f>SUM(X5:X52)</f>
        <v>0</v>
      </c>
      <c r="Y2" s="30"/>
      <c r="Z2" s="30"/>
      <c r="AA2" s="105"/>
      <c r="AE2" s="25">
        <f>SUM(AE5:AE52)</f>
        <v>0</v>
      </c>
      <c r="AF2" s="30"/>
      <c r="AG2" s="30"/>
      <c r="AH2" s="105"/>
      <c r="AL2" s="25">
        <f>SUM(AL5:AL52)</f>
        <v>0</v>
      </c>
      <c r="AM2" s="30"/>
      <c r="AN2" s="30"/>
      <c r="AO2" s="105"/>
      <c r="AS2" s="25">
        <f>SUM(AS5:AS52)</f>
        <v>0</v>
      </c>
      <c r="AT2" s="30"/>
      <c r="AU2" s="30"/>
      <c r="AV2" s="105"/>
      <c r="AZ2" s="25">
        <f>SUM(AZ5:AZ52)</f>
        <v>0</v>
      </c>
      <c r="BA2" s="30"/>
      <c r="BB2" s="30"/>
      <c r="BC2" s="105"/>
      <c r="BG2" s="25">
        <f>SUM(BG5:BG52)</f>
        <v>0</v>
      </c>
      <c r="BH2" s="30"/>
      <c r="BI2" s="30"/>
      <c r="BJ2" s="105"/>
      <c r="BN2" s="25">
        <f>SUM(BN5:BN52)</f>
        <v>0</v>
      </c>
      <c r="BO2" s="30"/>
      <c r="BP2" s="30"/>
      <c r="BQ2" s="105"/>
      <c r="BU2" s="25">
        <f>SUM(BU5:BU52)</f>
        <v>0</v>
      </c>
      <c r="BV2" s="30"/>
      <c r="BW2" s="30"/>
      <c r="BX2" s="105"/>
      <c r="CB2" s="25">
        <f>SUM(CB5:CB52)</f>
        <v>0</v>
      </c>
      <c r="CC2" s="30"/>
      <c r="CD2" s="30"/>
      <c r="CE2" s="105"/>
      <c r="CI2" s="25">
        <f>SUM(CI5:CI52)</f>
        <v>0</v>
      </c>
      <c r="CJ2" s="30"/>
      <c r="CK2" s="30"/>
      <c r="CL2" s="105"/>
      <c r="CP2" s="25">
        <f>SUM(CP5:CP52)</f>
        <v>0</v>
      </c>
      <c r="CQ2" s="30"/>
      <c r="CR2" s="30"/>
      <c r="CS2" s="105"/>
      <c r="CW2" s="25">
        <f>SUM(CW5:CW52)</f>
        <v>0</v>
      </c>
      <c r="CX2" s="30"/>
      <c r="CY2" s="30"/>
      <c r="CZ2" s="105"/>
      <c r="DD2" s="25">
        <f>SUM(DD5:DD52)</f>
        <v>0</v>
      </c>
      <c r="DE2" s="30"/>
      <c r="DF2" s="30"/>
      <c r="DG2" s="105"/>
      <c r="DK2" s="25">
        <f>SUM(DK5:DK52)</f>
        <v>0</v>
      </c>
      <c r="DL2" s="30"/>
      <c r="DM2" s="30"/>
      <c r="DN2" s="105"/>
      <c r="DR2" s="25">
        <f>SUM(DR5:DR52)</f>
        <v>0</v>
      </c>
      <c r="DS2" s="30"/>
      <c r="DT2" s="30"/>
      <c r="DU2" s="105"/>
      <c r="DY2" s="25">
        <f>SUM(DY5:DY52)</f>
        <v>0</v>
      </c>
      <c r="DZ2" s="30"/>
      <c r="EA2" s="30"/>
      <c r="EB2" s="105"/>
      <c r="EF2" s="25">
        <f>SUM(EF5:EF52)</f>
        <v>0</v>
      </c>
      <c r="EG2" s="30"/>
      <c r="EH2" s="30"/>
      <c r="EI2" s="105"/>
      <c r="EM2" s="25">
        <f>SUM(EM5:EM52)</f>
        <v>0</v>
      </c>
      <c r="EN2" s="30"/>
      <c r="EO2" s="30"/>
      <c r="EP2" s="105"/>
      <c r="ET2" s="25">
        <f>SUM(ET5:ET52)</f>
        <v>0</v>
      </c>
      <c r="EU2" s="30"/>
      <c r="EV2" s="30"/>
      <c r="EW2" s="105"/>
      <c r="FA2" s="25">
        <f>SUM(FA5:FA52)</f>
        <v>0</v>
      </c>
      <c r="FB2" s="30"/>
      <c r="FC2" s="30"/>
      <c r="FD2" s="105"/>
      <c r="FH2" s="25">
        <f>SUM(FH5:FH52)</f>
        <v>0</v>
      </c>
      <c r="FI2" s="30"/>
      <c r="FJ2" s="30"/>
      <c r="FK2" s="105"/>
      <c r="FN2" s="176" t="s">
        <v>540</v>
      </c>
    </row>
    <row r="3" spans="1:176" s="14" customFormat="1" x14ac:dyDescent="0.15">
      <c r="A3" s="183" t="s">
        <v>672</v>
      </c>
      <c r="B3" s="183"/>
      <c r="C3" s="183"/>
      <c r="D3" s="183"/>
      <c r="E3" s="183"/>
      <c r="F3" s="183"/>
      <c r="G3" s="183"/>
      <c r="H3" s="183"/>
      <c r="I3" s="183"/>
      <c r="J3" s="183"/>
      <c r="K3" s="183"/>
      <c r="L3" s="183"/>
      <c r="M3" s="183"/>
      <c r="N3" s="183"/>
      <c r="O3" s="183" t="s">
        <v>604</v>
      </c>
      <c r="P3" s="183"/>
      <c r="Q3" s="183"/>
      <c r="R3" s="183"/>
      <c r="S3" s="183"/>
      <c r="T3" s="183"/>
      <c r="U3" s="183"/>
      <c r="V3" s="183"/>
      <c r="W3" s="183"/>
      <c r="X3" s="183"/>
      <c r="Y3" s="183"/>
      <c r="Z3" s="183"/>
      <c r="AA3" s="183"/>
      <c r="AB3" s="183"/>
      <c r="AC3" s="183" t="s">
        <v>561</v>
      </c>
      <c r="AD3" s="183"/>
      <c r="AE3" s="183"/>
      <c r="AF3" s="183"/>
      <c r="AG3" s="183"/>
      <c r="AH3" s="183"/>
      <c r="AI3" s="183"/>
      <c r="AJ3" s="183"/>
      <c r="AK3" s="183"/>
      <c r="AL3" s="183"/>
      <c r="AM3" s="183"/>
      <c r="AN3" s="183"/>
      <c r="AO3" s="183"/>
      <c r="AP3" s="183"/>
      <c r="AQ3" s="183" t="s">
        <v>590</v>
      </c>
      <c r="AR3" s="183"/>
      <c r="AS3" s="183"/>
      <c r="AT3" s="183"/>
      <c r="AU3" s="183"/>
      <c r="AV3" s="183"/>
      <c r="AW3" s="183"/>
      <c r="AX3" s="183"/>
      <c r="AY3" s="183"/>
      <c r="AZ3" s="183"/>
      <c r="BA3" s="183"/>
      <c r="BB3" s="183"/>
      <c r="BC3" s="183"/>
      <c r="BD3" s="183"/>
      <c r="BE3" s="183" t="s">
        <v>562</v>
      </c>
      <c r="BF3" s="183"/>
      <c r="BG3" s="183"/>
      <c r="BH3" s="183"/>
      <c r="BI3" s="183"/>
      <c r="BJ3" s="183"/>
      <c r="BK3" s="183"/>
      <c r="BL3" s="183"/>
      <c r="BM3" s="183"/>
      <c r="BN3" s="183"/>
      <c r="BO3" s="183"/>
      <c r="BP3" s="183"/>
      <c r="BQ3" s="183"/>
      <c r="BR3" s="183"/>
      <c r="BS3" s="183" t="s">
        <v>485</v>
      </c>
      <c r="BT3" s="183"/>
      <c r="BU3" s="183"/>
      <c r="BV3" s="183"/>
      <c r="BW3" s="183"/>
      <c r="BX3" s="183"/>
      <c r="BY3" s="183"/>
      <c r="BZ3" s="183"/>
      <c r="CA3" s="183"/>
      <c r="CB3" s="183"/>
      <c r="CC3" s="183"/>
      <c r="CD3" s="183"/>
      <c r="CE3" s="183"/>
      <c r="CF3" s="183"/>
      <c r="CG3" s="183" t="s">
        <v>563</v>
      </c>
      <c r="CH3" s="183"/>
      <c r="CI3" s="183"/>
      <c r="CJ3" s="183"/>
      <c r="CK3" s="183"/>
      <c r="CL3" s="183"/>
      <c r="CM3" s="183"/>
      <c r="CN3" s="183"/>
      <c r="CO3" s="183"/>
      <c r="CP3" s="183"/>
      <c r="CQ3" s="183"/>
      <c r="CR3" s="183"/>
      <c r="CS3" s="183"/>
      <c r="CT3" s="183"/>
      <c r="CU3" s="183" t="s">
        <v>644</v>
      </c>
      <c r="CV3" s="183"/>
      <c r="CW3" s="183"/>
      <c r="CX3" s="183"/>
      <c r="CY3" s="183"/>
      <c r="CZ3" s="183"/>
      <c r="DA3" s="183"/>
      <c r="DB3" s="183"/>
      <c r="DC3" s="183"/>
      <c r="DD3" s="183"/>
      <c r="DE3" s="183"/>
      <c r="DF3" s="183"/>
      <c r="DG3" s="183"/>
      <c r="DH3" s="183"/>
      <c r="DI3" s="183" t="s">
        <v>564</v>
      </c>
      <c r="DJ3" s="183"/>
      <c r="DK3" s="183"/>
      <c r="DL3" s="183"/>
      <c r="DM3" s="183"/>
      <c r="DN3" s="183"/>
      <c r="DO3" s="183"/>
      <c r="DP3" s="183"/>
      <c r="DQ3" s="183"/>
      <c r="DR3" s="183"/>
      <c r="DS3" s="183"/>
      <c r="DT3" s="183"/>
      <c r="DU3" s="183"/>
      <c r="DV3" s="183"/>
      <c r="DW3" s="183" t="s">
        <v>703</v>
      </c>
      <c r="DX3" s="183"/>
      <c r="DY3" s="183"/>
      <c r="DZ3" s="183"/>
      <c r="EA3" s="183"/>
      <c r="EB3" s="183"/>
      <c r="EC3" s="183"/>
      <c r="ED3" s="183"/>
      <c r="EE3" s="183"/>
      <c r="EF3" s="183"/>
      <c r="EG3" s="183"/>
      <c r="EH3" s="183"/>
      <c r="EI3" s="183"/>
      <c r="EJ3" s="183"/>
      <c r="EK3" s="183" t="s">
        <v>565</v>
      </c>
      <c r="EL3" s="183"/>
      <c r="EM3" s="183"/>
      <c r="EN3" s="183"/>
      <c r="EO3" s="183"/>
      <c r="EP3" s="183"/>
      <c r="EQ3" s="183"/>
      <c r="ER3" s="183"/>
      <c r="ES3" s="183"/>
      <c r="ET3" s="183"/>
      <c r="EU3" s="183"/>
      <c r="EV3" s="183"/>
      <c r="EW3" s="183"/>
      <c r="EX3" s="183"/>
      <c r="EY3" s="183" t="s">
        <v>704</v>
      </c>
      <c r="EZ3" s="183"/>
      <c r="FA3" s="183"/>
      <c r="FB3" s="183"/>
      <c r="FC3" s="183"/>
      <c r="FD3" s="183"/>
      <c r="FE3" s="183"/>
      <c r="FF3" s="183"/>
      <c r="FG3" s="183"/>
      <c r="FH3" s="183"/>
      <c r="FI3" s="183"/>
      <c r="FJ3" s="183"/>
      <c r="FK3" s="183"/>
      <c r="FL3" s="183"/>
      <c r="FN3" s="177" t="s">
        <v>414</v>
      </c>
    </row>
    <row r="4" spans="1:176" s="108" customFormat="1" x14ac:dyDescent="0.15">
      <c r="A4" s="111"/>
      <c r="B4" s="110">
        <f>SUM(B17:B53)</f>
        <v>0</v>
      </c>
      <c r="C4" s="111"/>
      <c r="D4" s="111"/>
      <c r="E4" s="111"/>
      <c r="F4" s="111"/>
      <c r="G4" s="111"/>
      <c r="H4" s="111"/>
      <c r="I4" s="110">
        <f>SUM(I17:I53)</f>
        <v>0</v>
      </c>
      <c r="J4" s="111"/>
      <c r="K4" s="111"/>
      <c r="L4" s="111"/>
      <c r="M4" s="111"/>
      <c r="N4" s="111"/>
      <c r="O4" s="111"/>
      <c r="P4" s="110">
        <f>SUM(P17:P53)</f>
        <v>0</v>
      </c>
      <c r="Q4" s="111"/>
      <c r="R4" s="111"/>
      <c r="S4" s="111"/>
      <c r="T4" s="111"/>
      <c r="U4" s="111"/>
      <c r="V4" s="111"/>
      <c r="W4" s="110">
        <f>SUM(W17:W53)</f>
        <v>0</v>
      </c>
      <c r="X4" s="111"/>
      <c r="Y4" s="111"/>
      <c r="Z4" s="111"/>
      <c r="AA4" s="111"/>
      <c r="AB4" s="111"/>
      <c r="AC4" s="111"/>
      <c r="AD4" s="110">
        <f>SUM(AD17:AD53)</f>
        <v>0</v>
      </c>
      <c r="AE4" s="111"/>
      <c r="AF4" s="111"/>
      <c r="AG4" s="111"/>
      <c r="AH4" s="111"/>
      <c r="AI4" s="111"/>
      <c r="AJ4" s="111"/>
      <c r="AK4" s="110">
        <f>SUM(AK17:AK53)</f>
        <v>0</v>
      </c>
      <c r="AL4" s="111"/>
      <c r="AM4" s="111"/>
      <c r="AN4" s="111"/>
      <c r="AO4" s="111"/>
      <c r="AP4" s="111"/>
      <c r="AQ4" s="111"/>
      <c r="AR4" s="110">
        <f>SUM(AR17:AR53)</f>
        <v>0</v>
      </c>
      <c r="AS4" s="111"/>
      <c r="AT4" s="111"/>
      <c r="AU4" s="111"/>
      <c r="AV4" s="111"/>
      <c r="AW4" s="111"/>
      <c r="AX4" s="111"/>
      <c r="AY4" s="110">
        <f>SUM(AY17:AY53)</f>
        <v>0</v>
      </c>
      <c r="AZ4" s="111"/>
      <c r="BA4" s="111"/>
      <c r="BB4" s="111"/>
      <c r="BC4" s="111"/>
      <c r="BD4" s="111"/>
      <c r="BE4" s="111"/>
      <c r="BF4" s="110">
        <f>SUM(BF17:BF53)</f>
        <v>0</v>
      </c>
      <c r="BG4" s="111"/>
      <c r="BH4" s="111"/>
      <c r="BI4" s="111"/>
      <c r="BJ4" s="111"/>
      <c r="BK4" s="111"/>
      <c r="BL4" s="111"/>
      <c r="BM4" s="110">
        <f>SUM(BM17:BM53)</f>
        <v>0</v>
      </c>
      <c r="BN4" s="111"/>
      <c r="BO4" s="111"/>
      <c r="BP4" s="111"/>
      <c r="BQ4" s="111"/>
      <c r="BR4" s="111"/>
      <c r="BS4" s="111"/>
      <c r="BT4" s="110">
        <f>SUM(BT17:BT53)</f>
        <v>0</v>
      </c>
      <c r="BU4" s="111"/>
      <c r="BV4" s="111"/>
      <c r="BW4" s="111"/>
      <c r="BX4" s="111"/>
      <c r="BY4" s="111"/>
      <c r="BZ4" s="111"/>
      <c r="CA4" s="110">
        <f>SUM(CA17:CA53)</f>
        <v>0</v>
      </c>
      <c r="CB4" s="111"/>
      <c r="CC4" s="111"/>
      <c r="CD4" s="111"/>
      <c r="CE4" s="111"/>
      <c r="CF4" s="111"/>
      <c r="CG4" s="111"/>
      <c r="CH4" s="110">
        <f>SUM(CH17:CH53)</f>
        <v>0</v>
      </c>
      <c r="CI4" s="111"/>
      <c r="CJ4" s="111"/>
      <c r="CK4" s="111"/>
      <c r="CL4" s="111"/>
      <c r="CM4" s="111"/>
      <c r="CN4" s="111"/>
      <c r="CO4" s="110">
        <f>SUM(CO17:CO53)</f>
        <v>0</v>
      </c>
      <c r="CP4" s="111"/>
      <c r="CQ4" s="111"/>
      <c r="CR4" s="111"/>
      <c r="CS4" s="111"/>
      <c r="CT4" s="111"/>
      <c r="CU4" s="111"/>
      <c r="CV4" s="110">
        <f>SUM(CV17:CV53)</f>
        <v>0</v>
      </c>
      <c r="CW4" s="111"/>
      <c r="CX4" s="111"/>
      <c r="CY4" s="111"/>
      <c r="CZ4" s="111"/>
      <c r="DA4" s="111"/>
      <c r="DB4" s="111"/>
      <c r="DC4" s="110">
        <f>SUM(DC17:DC53)</f>
        <v>0</v>
      </c>
      <c r="DD4" s="111"/>
      <c r="DE4" s="111"/>
      <c r="DF4" s="111"/>
      <c r="DG4" s="111"/>
      <c r="DH4" s="111"/>
      <c r="DI4" s="111"/>
      <c r="DJ4" s="110">
        <f>SUM(DJ17:DJ53)</f>
        <v>0</v>
      </c>
      <c r="DK4" s="111"/>
      <c r="DL4" s="111"/>
      <c r="DM4" s="111"/>
      <c r="DN4" s="111"/>
      <c r="DO4" s="111"/>
      <c r="DP4" s="111"/>
      <c r="DQ4" s="110">
        <f>SUM(DQ17:DQ53)</f>
        <v>0</v>
      </c>
      <c r="DR4" s="111"/>
      <c r="DS4" s="111"/>
      <c r="DT4" s="111"/>
      <c r="DU4" s="111"/>
      <c r="DV4" s="111"/>
      <c r="DW4" s="111"/>
      <c r="DX4" s="110">
        <f>SUM(DX17:DX53)</f>
        <v>0</v>
      </c>
      <c r="DY4" s="111"/>
      <c r="DZ4" s="111"/>
      <c r="EA4" s="111"/>
      <c r="EB4" s="111"/>
      <c r="EC4" s="111"/>
      <c r="ED4" s="111"/>
      <c r="EE4" s="110">
        <f>SUM(EE17:EE53)</f>
        <v>0</v>
      </c>
      <c r="EF4" s="111"/>
      <c r="EG4" s="111"/>
      <c r="EH4" s="111"/>
      <c r="EI4" s="111"/>
      <c r="EJ4" s="111"/>
      <c r="EK4" s="111"/>
      <c r="EL4" s="110">
        <f>SUM(EL17:EL53)</f>
        <v>0</v>
      </c>
      <c r="EM4" s="111"/>
      <c r="EN4" s="111"/>
      <c r="EO4" s="111"/>
      <c r="EP4" s="111"/>
      <c r="EQ4" s="111"/>
      <c r="ER4" s="111"/>
      <c r="ES4" s="110">
        <f>SUM(ES17:ES53)</f>
        <v>0</v>
      </c>
      <c r="ET4" s="111"/>
      <c r="EU4" s="111"/>
      <c r="EV4" s="111"/>
      <c r="EW4" s="111"/>
      <c r="EX4" s="111"/>
      <c r="EY4" s="111"/>
      <c r="EZ4" s="110">
        <f>SUM(EZ17:EZ53)</f>
        <v>0</v>
      </c>
      <c r="FA4" s="111"/>
      <c r="FB4" s="111"/>
      <c r="FC4" s="111"/>
      <c r="FD4" s="111"/>
      <c r="FE4" s="111"/>
      <c r="FF4" s="111"/>
      <c r="FG4" s="110">
        <f>SUM(FG17:FG53)</f>
        <v>0</v>
      </c>
      <c r="FH4" s="111"/>
      <c r="FI4" s="111"/>
      <c r="FJ4" s="111"/>
      <c r="FK4" s="111"/>
      <c r="FL4" s="111"/>
      <c r="FN4" s="177" t="s">
        <v>415</v>
      </c>
    </row>
    <row r="5" spans="1:176" x14ac:dyDescent="0.15">
      <c r="A5" s="49" t="s">
        <v>525</v>
      </c>
      <c r="B5" s="25"/>
      <c r="C5" s="25"/>
      <c r="D5" s="30">
        <f>IF(A6="",0,B17-1)</f>
        <v>0</v>
      </c>
      <c r="E5" s="36" t="s">
        <v>656</v>
      </c>
      <c r="F5" s="25"/>
      <c r="G5" s="46"/>
      <c r="H5" s="25" t="s">
        <v>526</v>
      </c>
      <c r="I5" s="14"/>
      <c r="J5" s="94"/>
      <c r="K5" s="30">
        <f>IF(H6="",0,I17-1)</f>
        <v>0</v>
      </c>
      <c r="L5" s="36" t="s">
        <v>656</v>
      </c>
      <c r="M5" s="25"/>
      <c r="N5" s="46"/>
      <c r="O5" s="49" t="s">
        <v>525</v>
      </c>
      <c r="P5" s="14"/>
      <c r="Q5" s="25"/>
      <c r="R5" s="30">
        <f>IF(O6="",0,P17-1)</f>
        <v>0</v>
      </c>
      <c r="S5" s="36" t="s">
        <v>656</v>
      </c>
      <c r="T5" s="25"/>
      <c r="U5" s="46"/>
      <c r="V5" s="25" t="s">
        <v>526</v>
      </c>
      <c r="W5" s="14"/>
      <c r="X5" s="25"/>
      <c r="Y5" s="30">
        <f>IF(V6="",0,W17-1)</f>
        <v>0</v>
      </c>
      <c r="Z5" s="36" t="s">
        <v>656</v>
      </c>
      <c r="AA5" s="25"/>
      <c r="AB5" s="46"/>
      <c r="AC5" s="49" t="s">
        <v>525</v>
      </c>
      <c r="AD5" s="14"/>
      <c r="AE5" s="25"/>
      <c r="AF5" s="30">
        <f>IF(AC6="",0,AD17-1)</f>
        <v>0</v>
      </c>
      <c r="AG5" s="36" t="s">
        <v>656</v>
      </c>
      <c r="AH5" s="25"/>
      <c r="AI5" s="46"/>
      <c r="AJ5" s="25" t="s">
        <v>526</v>
      </c>
      <c r="AK5" s="14"/>
      <c r="AL5" s="25"/>
      <c r="AM5" s="30">
        <f>IF(AJ6="",0,AK17-1)</f>
        <v>0</v>
      </c>
      <c r="AN5" s="36" t="s">
        <v>656</v>
      </c>
      <c r="AO5" s="25"/>
      <c r="AP5" s="46"/>
      <c r="AQ5" s="49" t="s">
        <v>525</v>
      </c>
      <c r="AR5" s="14"/>
      <c r="AS5" s="25"/>
      <c r="AT5" s="30">
        <f>IF(AQ6="",0,AR17-1)</f>
        <v>0</v>
      </c>
      <c r="AU5" s="36" t="s">
        <v>656</v>
      </c>
      <c r="AV5" s="25"/>
      <c r="AW5" s="46"/>
      <c r="AX5" s="25" t="s">
        <v>526</v>
      </c>
      <c r="AY5" s="14"/>
      <c r="AZ5" s="25"/>
      <c r="BA5" s="30">
        <f>IF(AX6="",0,AY17-1)</f>
        <v>0</v>
      </c>
      <c r="BB5" s="36" t="s">
        <v>656</v>
      </c>
      <c r="BC5" s="25"/>
      <c r="BD5" s="46"/>
      <c r="BE5" s="49" t="s">
        <v>525</v>
      </c>
      <c r="BF5" s="14"/>
      <c r="BG5" s="25"/>
      <c r="BH5" s="30">
        <f>IF(BE6="",0,BF17-1)</f>
        <v>0</v>
      </c>
      <c r="BI5" s="36" t="s">
        <v>656</v>
      </c>
      <c r="BJ5" s="25"/>
      <c r="BK5" s="46"/>
      <c r="BL5" s="25" t="s">
        <v>526</v>
      </c>
      <c r="BM5" s="14"/>
      <c r="BN5" s="25"/>
      <c r="BO5" s="30">
        <f>IF(BL6="",0,BM17-1)</f>
        <v>0</v>
      </c>
      <c r="BP5" s="36" t="s">
        <v>656</v>
      </c>
      <c r="BQ5" s="25"/>
      <c r="BR5" s="46"/>
      <c r="BS5" s="49" t="s">
        <v>525</v>
      </c>
      <c r="BT5" s="14"/>
      <c r="BU5" s="25"/>
      <c r="BV5" s="30">
        <f>IF(BS6="",0,BT17-1)</f>
        <v>0</v>
      </c>
      <c r="BW5" s="36" t="s">
        <v>656</v>
      </c>
      <c r="BX5" s="25"/>
      <c r="BY5" s="46"/>
      <c r="BZ5" s="25" t="s">
        <v>526</v>
      </c>
      <c r="CA5" s="14"/>
      <c r="CB5" s="25"/>
      <c r="CC5" s="30">
        <f>IF(BZ6="",0,CA17-1)</f>
        <v>0</v>
      </c>
      <c r="CD5" s="36" t="s">
        <v>656</v>
      </c>
      <c r="CE5" s="25"/>
      <c r="CF5" s="46"/>
      <c r="CG5" s="49" t="s">
        <v>525</v>
      </c>
      <c r="CH5" s="14"/>
      <c r="CI5" s="25"/>
      <c r="CJ5" s="30">
        <f>IF(CG6="",0,CH17-1)</f>
        <v>0</v>
      </c>
      <c r="CK5" s="36" t="s">
        <v>656</v>
      </c>
      <c r="CL5" s="25"/>
      <c r="CM5" s="46"/>
      <c r="CN5" s="25" t="s">
        <v>526</v>
      </c>
      <c r="CO5" s="14"/>
      <c r="CP5" s="25"/>
      <c r="CQ5" s="30">
        <f>IF(CN6="",0,CO17-1)</f>
        <v>0</v>
      </c>
      <c r="CR5" s="36" t="s">
        <v>656</v>
      </c>
      <c r="CS5" s="25"/>
      <c r="CT5" s="46"/>
      <c r="CU5" s="49" t="s">
        <v>525</v>
      </c>
      <c r="CV5" s="14"/>
      <c r="CW5" s="25"/>
      <c r="CX5" s="30">
        <f>IF(CU6="",0,CV17-1)</f>
        <v>0</v>
      </c>
      <c r="CY5" s="36" t="s">
        <v>656</v>
      </c>
      <c r="CZ5" s="25"/>
      <c r="DA5" s="46"/>
      <c r="DB5" s="25" t="s">
        <v>526</v>
      </c>
      <c r="DC5" s="14"/>
      <c r="DD5" s="25"/>
      <c r="DE5" s="30">
        <f>IF(DB6="",0,DC17-1)</f>
        <v>0</v>
      </c>
      <c r="DF5" s="36" t="s">
        <v>656</v>
      </c>
      <c r="DG5" s="25"/>
      <c r="DH5" s="46"/>
      <c r="DI5" s="49" t="s">
        <v>525</v>
      </c>
      <c r="DJ5" s="14"/>
      <c r="DK5" s="25"/>
      <c r="DL5" s="30">
        <f>IF(DI6="",0,DJ17-1)</f>
        <v>0</v>
      </c>
      <c r="DM5" s="36" t="s">
        <v>656</v>
      </c>
      <c r="DN5" s="25"/>
      <c r="DO5" s="46"/>
      <c r="DP5" s="25" t="s">
        <v>526</v>
      </c>
      <c r="DQ5" s="14"/>
      <c r="DR5" s="25"/>
      <c r="DS5" s="30">
        <f>IF(DP6="",0,DQ17-1)</f>
        <v>0</v>
      </c>
      <c r="DT5" s="36" t="s">
        <v>656</v>
      </c>
      <c r="DU5" s="25"/>
      <c r="DV5" s="46"/>
      <c r="DW5" s="49" t="s">
        <v>525</v>
      </c>
      <c r="DX5" s="14"/>
      <c r="DY5" s="25"/>
      <c r="DZ5" s="30">
        <f>IF(DW6="",0,DX17-1)</f>
        <v>0</v>
      </c>
      <c r="EA5" s="36" t="s">
        <v>656</v>
      </c>
      <c r="EB5" s="25"/>
      <c r="EC5" s="46"/>
      <c r="ED5" s="25" t="s">
        <v>526</v>
      </c>
      <c r="EE5" s="14"/>
      <c r="EF5" s="25"/>
      <c r="EG5" s="30">
        <f>IF(ED6="",0,EE17-1)</f>
        <v>0</v>
      </c>
      <c r="EH5" s="36" t="s">
        <v>656</v>
      </c>
      <c r="EI5" s="25"/>
      <c r="EJ5" s="46"/>
      <c r="EK5" s="49" t="s">
        <v>525</v>
      </c>
      <c r="EL5" s="14"/>
      <c r="EM5" s="25"/>
      <c r="EN5" s="30">
        <f>IF(EK6="",0,EL17-1)</f>
        <v>0</v>
      </c>
      <c r="EO5" s="36" t="s">
        <v>656</v>
      </c>
      <c r="EP5" s="25"/>
      <c r="EQ5" s="46"/>
      <c r="ER5" s="25" t="s">
        <v>526</v>
      </c>
      <c r="ES5" s="14"/>
      <c r="ET5" s="25"/>
      <c r="EU5" s="30">
        <f>IF(ER6="",0,ES17-1)</f>
        <v>0</v>
      </c>
      <c r="EV5" s="36" t="s">
        <v>656</v>
      </c>
      <c r="EW5" s="25"/>
      <c r="EX5" s="46"/>
      <c r="EY5" s="49" t="s">
        <v>525</v>
      </c>
      <c r="EZ5" s="14"/>
      <c r="FA5" s="25"/>
      <c r="FB5" s="30">
        <f>IF(EY6="",0,EZ17-1)</f>
        <v>0</v>
      </c>
      <c r="FC5" s="36" t="s">
        <v>656</v>
      </c>
      <c r="FD5" s="25"/>
      <c r="FE5" s="46"/>
      <c r="FF5" s="25" t="s">
        <v>526</v>
      </c>
      <c r="FG5" s="14"/>
      <c r="FH5" s="25"/>
      <c r="FI5" s="30">
        <f>IF(FF6="",0,FG17-1)</f>
        <v>0</v>
      </c>
      <c r="FJ5" s="36" t="s">
        <v>656</v>
      </c>
      <c r="FK5" s="25"/>
      <c r="FL5" s="46"/>
      <c r="FN5" s="177" t="s">
        <v>538</v>
      </c>
    </row>
    <row r="6" spans="1:176" x14ac:dyDescent="0.15">
      <c r="A6" s="82"/>
      <c r="B6" s="25"/>
      <c r="C6" s="106" t="str">
        <f>IF(A6="","",1)</f>
        <v/>
      </c>
      <c r="D6" s="112" t="str">
        <f>IF(E6="","",VLOOKUP(F6,'7 - Barème 2017'!$A$17:$G$231,7))</f>
        <v/>
      </c>
      <c r="E6" s="36" t="str">
        <f>IF(B$17&gt;1,1,"")</f>
        <v/>
      </c>
      <c r="F6" s="39"/>
      <c r="G6" s="88" t="str">
        <f>IF(E6="","",VLOOKUP(F6,'7 - Barème 2017'!$A$17:$H$249,8))</f>
        <v/>
      </c>
      <c r="H6" s="82"/>
      <c r="I6" s="14"/>
      <c r="J6" s="94" t="str">
        <f>IF(H6="","",1)</f>
        <v/>
      </c>
      <c r="K6" s="112" t="str">
        <f>IF(L6="","",VLOOKUP(M6,'7 - Barème 2017'!$A$17:$G$231,7))</f>
        <v/>
      </c>
      <c r="L6" s="36" t="str">
        <f>IF(I$17&gt;1,1,"")</f>
        <v/>
      </c>
      <c r="M6" s="39"/>
      <c r="N6" s="88" t="str">
        <f>IF(L6="","",VLOOKUP(M6,'7 - Barème 2017'!$A$17:$H$249,8))</f>
        <v/>
      </c>
      <c r="O6" s="82"/>
      <c r="P6" s="14"/>
      <c r="Q6" s="94" t="str">
        <f>IF(O6="","",1)</f>
        <v/>
      </c>
      <c r="R6" s="112" t="str">
        <f>IF(S6="","",VLOOKUP(T6,'7 - Barème 2017'!$A$17:$G$231,7))</f>
        <v/>
      </c>
      <c r="S6" s="36" t="str">
        <f>IF(P$17&gt;1,1,"")</f>
        <v/>
      </c>
      <c r="T6" s="39"/>
      <c r="U6" s="88" t="str">
        <f>IF(S6="","",VLOOKUP(T6,'7 - Barème 2017'!$A$17:$H$249,8))</f>
        <v/>
      </c>
      <c r="V6" s="78"/>
      <c r="W6" s="14"/>
      <c r="X6" s="94" t="str">
        <f>IF(V6="","",1)</f>
        <v/>
      </c>
      <c r="Y6" s="112" t="str">
        <f>IF(Z6="","",VLOOKUP(AA6,'7 - Barème 2017'!$A$17:$G$231,7))</f>
        <v/>
      </c>
      <c r="Z6" s="36" t="str">
        <f>IF(W$17&gt;1,1,"")</f>
        <v/>
      </c>
      <c r="AA6" s="39"/>
      <c r="AB6" s="88" t="str">
        <f>IF(Z6="","",VLOOKUP(AA6,'7 - Barème 2017'!$A$17:$H$249,8))</f>
        <v/>
      </c>
      <c r="AC6" s="82"/>
      <c r="AD6" s="14"/>
      <c r="AE6" s="94" t="str">
        <f>IF(AC6="","",1)</f>
        <v/>
      </c>
      <c r="AF6" s="112" t="str">
        <f>IF(AG6="","",VLOOKUP(AH6,'7 - Barème 2017'!$A$17:$G$231,7))</f>
        <v/>
      </c>
      <c r="AG6" s="36" t="str">
        <f>IF(AD$17&gt;1,1,"")</f>
        <v/>
      </c>
      <c r="AH6" s="39"/>
      <c r="AI6" s="88" t="str">
        <f>IF(AG6="","",VLOOKUP(AH6,'7 - Barème 2017'!$A$17:$H$249,8))</f>
        <v/>
      </c>
      <c r="AJ6" s="78"/>
      <c r="AK6" s="14"/>
      <c r="AL6" s="94" t="str">
        <f>IF(AJ6="","",1)</f>
        <v/>
      </c>
      <c r="AM6" s="112" t="str">
        <f>IF(AN6="","",VLOOKUP(AO6,'7 - Barème 2017'!$A$17:$G$231,7))</f>
        <v/>
      </c>
      <c r="AN6" s="36" t="str">
        <f>IF(AK$17&gt;1,1,"")</f>
        <v/>
      </c>
      <c r="AO6" s="39"/>
      <c r="AP6" s="88" t="str">
        <f>IF(AN6="","",VLOOKUP(AO6,'7 - Barème 2017'!$A$17:$H$249,8))</f>
        <v/>
      </c>
      <c r="AQ6" s="82"/>
      <c r="AR6" s="14"/>
      <c r="AS6" s="94" t="str">
        <f>IF(AQ6="","",1)</f>
        <v/>
      </c>
      <c r="AT6" s="112" t="str">
        <f>IF(AU6="","",VLOOKUP(AV6,'7 - Barème 2017'!$A$17:$G$231,7))</f>
        <v/>
      </c>
      <c r="AU6" s="36" t="str">
        <f>IF(AR$17&gt;1,1,"")</f>
        <v/>
      </c>
      <c r="AV6" s="39"/>
      <c r="AW6" s="88" t="str">
        <f>IF(AU6="","",VLOOKUP(AV6,'7 - Barème 2017'!$A$17:$H$249,8))</f>
        <v/>
      </c>
      <c r="AX6" s="78"/>
      <c r="AY6" s="14"/>
      <c r="AZ6" s="94" t="str">
        <f>IF(AX6="","",1)</f>
        <v/>
      </c>
      <c r="BA6" s="112" t="str">
        <f>IF(BB6="","",VLOOKUP(BC6,'7 - Barème 2017'!$A$17:$G$231,7))</f>
        <v/>
      </c>
      <c r="BB6" s="36" t="str">
        <f>IF(AY$17&gt;1,1,"")</f>
        <v/>
      </c>
      <c r="BC6" s="39"/>
      <c r="BD6" s="88" t="str">
        <f>IF(BB6="","",VLOOKUP(BC6,'7 - Barème 2017'!$A$17:$H$249,8))</f>
        <v/>
      </c>
      <c r="BE6" s="82"/>
      <c r="BF6" s="14"/>
      <c r="BG6" s="94" t="str">
        <f>IF(BE6="","",1)</f>
        <v/>
      </c>
      <c r="BH6" s="112" t="str">
        <f>IF(BI6="","",VLOOKUP(BJ6,'7 - Barème 2017'!$A$17:$G$231,7))</f>
        <v/>
      </c>
      <c r="BI6" s="36" t="str">
        <f>IF(BF$17&gt;1,1,"")</f>
        <v/>
      </c>
      <c r="BJ6" s="39"/>
      <c r="BK6" s="88" t="str">
        <f>IF(BI6="","",VLOOKUP(BJ6,'7 - Barème 2017'!$A$17:$H$249,8))</f>
        <v/>
      </c>
      <c r="BL6" s="78"/>
      <c r="BM6" s="14"/>
      <c r="BN6" s="94" t="str">
        <f>IF(BL6="","",1)</f>
        <v/>
      </c>
      <c r="BO6" s="112" t="str">
        <f>IF(BP6="","",VLOOKUP(BQ6,'7 - Barème 2017'!$A$17:$G$231,7))</f>
        <v/>
      </c>
      <c r="BP6" s="36" t="str">
        <f>IF(BM$17&gt;1,1,"")</f>
        <v/>
      </c>
      <c r="BQ6" s="39"/>
      <c r="BR6" s="88" t="str">
        <f>IF(BP6="","",VLOOKUP(BQ6,'7 - Barème 2017'!$A$17:$H$249,8))</f>
        <v/>
      </c>
      <c r="BS6" s="82"/>
      <c r="BT6" s="14"/>
      <c r="BU6" s="94" t="str">
        <f>IF(BS6="","",1)</f>
        <v/>
      </c>
      <c r="BV6" s="112" t="str">
        <f>IF(BW6="","",VLOOKUP(BX6,'7 - Barème 2017'!$A$17:$G$231,7))</f>
        <v/>
      </c>
      <c r="BW6" s="36" t="str">
        <f>IF(BT$17&gt;1,1,"")</f>
        <v/>
      </c>
      <c r="BX6" s="39"/>
      <c r="BY6" s="88" t="str">
        <f>IF(BW6="","",VLOOKUP(BX6,'7 - Barème 2017'!$A$17:$H$249,8))</f>
        <v/>
      </c>
      <c r="BZ6" s="78"/>
      <c r="CA6" s="14"/>
      <c r="CB6" s="94" t="str">
        <f>IF(BZ6="","",1)</f>
        <v/>
      </c>
      <c r="CC6" s="112" t="str">
        <f>IF(CD6="","",VLOOKUP(CE6,'7 - Barème 2017'!$A$17:$G$231,7))</f>
        <v/>
      </c>
      <c r="CD6" s="36" t="str">
        <f>IF(CA$17&gt;1,1,"")</f>
        <v/>
      </c>
      <c r="CE6" s="39"/>
      <c r="CF6" s="88" t="str">
        <f>IF(CD6="","",VLOOKUP(CE6,'7 - Barème 2017'!$A$17:$H$249,8))</f>
        <v/>
      </c>
      <c r="CG6" s="82"/>
      <c r="CH6" s="14"/>
      <c r="CI6" s="94" t="str">
        <f>IF(CG6="","",1)</f>
        <v/>
      </c>
      <c r="CJ6" s="112" t="str">
        <f>IF(CK6="","",VLOOKUP(CL6,'7 - Barème 2017'!$A$17:$G$231,7))</f>
        <v/>
      </c>
      <c r="CK6" s="36" t="str">
        <f>IF(CH$17&gt;1,1,"")</f>
        <v/>
      </c>
      <c r="CL6" s="39"/>
      <c r="CM6" s="88" t="str">
        <f>IF(CK6="","",VLOOKUP(CL6,'7 - Barème 2017'!$A$17:$H$249,8))</f>
        <v/>
      </c>
      <c r="CN6" s="78"/>
      <c r="CO6" s="14"/>
      <c r="CP6" s="94" t="str">
        <f>IF(CN6="","",1)</f>
        <v/>
      </c>
      <c r="CQ6" s="112" t="str">
        <f>IF(CR6="","",VLOOKUP(CS6,'7 - Barème 2017'!$A$17:$G$231,7))</f>
        <v/>
      </c>
      <c r="CR6" s="36" t="str">
        <f>IF(CO$17&gt;1,1,"")</f>
        <v/>
      </c>
      <c r="CS6" s="39"/>
      <c r="CT6" s="88" t="str">
        <f>IF(CR6="","",VLOOKUP(CS6,'7 - Barème 2017'!$A$17:$H$249,8))</f>
        <v/>
      </c>
      <c r="CU6" s="82"/>
      <c r="CV6" s="14"/>
      <c r="CW6" s="94" t="str">
        <f>IF(CU6="","",1)</f>
        <v/>
      </c>
      <c r="CX6" s="112" t="str">
        <f>IF(CY6="","",VLOOKUP(CZ6,'7 - Barème 2017'!$A$17:$G$231,7))</f>
        <v/>
      </c>
      <c r="CY6" s="36" t="str">
        <f>IF(CV$17&gt;1,1,"")</f>
        <v/>
      </c>
      <c r="CZ6" s="39"/>
      <c r="DA6" s="88" t="str">
        <f>IF(CY6="","",VLOOKUP(CZ6,'7 - Barème 2017'!$A$17:$H$249,8))</f>
        <v/>
      </c>
      <c r="DB6" s="78"/>
      <c r="DC6" s="14"/>
      <c r="DD6" s="94" t="str">
        <f>IF(DB6="","",1)</f>
        <v/>
      </c>
      <c r="DE6" s="112" t="str">
        <f>IF(DF6="","",VLOOKUP(DG6,'7 - Barème 2017'!$A$17:$G$231,7))</f>
        <v/>
      </c>
      <c r="DF6" s="36" t="str">
        <f>IF(DC$17&gt;1,1,"")</f>
        <v/>
      </c>
      <c r="DG6" s="39"/>
      <c r="DH6" s="88" t="str">
        <f>IF(DF6="","",VLOOKUP(DG6,'7 - Barème 2017'!$A$17:$H$249,8))</f>
        <v/>
      </c>
      <c r="DI6" s="82"/>
      <c r="DJ6" s="14"/>
      <c r="DK6" s="94" t="str">
        <f>IF(DI6="","",1)</f>
        <v/>
      </c>
      <c r="DL6" s="112" t="str">
        <f>IF(DM6="","",VLOOKUP(DN6,'7 - Barème 2017'!$A$17:$G$231,7))</f>
        <v/>
      </c>
      <c r="DM6" s="36" t="str">
        <f>IF(DJ$17&gt;1,1,"")</f>
        <v/>
      </c>
      <c r="DN6" s="39"/>
      <c r="DO6" s="88" t="str">
        <f>IF(DM6="","",VLOOKUP(DN6,'7 - Barème 2017'!$A$17:$H$249,8))</f>
        <v/>
      </c>
      <c r="DP6" s="78"/>
      <c r="DQ6" s="14"/>
      <c r="DR6" s="94" t="str">
        <f>IF(DP6="","",1)</f>
        <v/>
      </c>
      <c r="DS6" s="112" t="str">
        <f>IF(DT6="","",VLOOKUP(DU6,'7 - Barème 2017'!$A$17:$G$231,7))</f>
        <v/>
      </c>
      <c r="DT6" s="36" t="str">
        <f>IF(DQ$17&gt;1,1,"")</f>
        <v/>
      </c>
      <c r="DU6" s="39"/>
      <c r="DV6" s="88" t="str">
        <f>IF(DT6="","",VLOOKUP(DU6,'7 - Barème 2017'!$A$17:$H$249,8))</f>
        <v/>
      </c>
      <c r="DW6" s="82"/>
      <c r="DX6" s="14"/>
      <c r="DY6" s="94" t="str">
        <f>IF(DW6="","",1)</f>
        <v/>
      </c>
      <c r="DZ6" s="112" t="str">
        <f>IF(EA6="","",VLOOKUP(EB6,'7 - Barème 2017'!$A$17:$G$231,7))</f>
        <v/>
      </c>
      <c r="EA6" s="36" t="str">
        <f>IF(DX$17&gt;1,1,"")</f>
        <v/>
      </c>
      <c r="EB6" s="39"/>
      <c r="EC6" s="88" t="str">
        <f>IF(EA6="","",VLOOKUP(EB6,'7 - Barème 2017'!$A$17:$H$249,8))</f>
        <v/>
      </c>
      <c r="ED6" s="78"/>
      <c r="EE6" s="14"/>
      <c r="EF6" s="94" t="str">
        <f>IF(ED6="","",1)</f>
        <v/>
      </c>
      <c r="EG6" s="112" t="str">
        <f>IF(EH6="","",VLOOKUP(EI6,'7 - Barème 2017'!$A$17:$G$231,7))</f>
        <v/>
      </c>
      <c r="EH6" s="36" t="str">
        <f>IF(EE$17&gt;1,1,"")</f>
        <v/>
      </c>
      <c r="EI6" s="39"/>
      <c r="EJ6" s="88" t="str">
        <f>IF(EH6="","",VLOOKUP(EI6,'7 - Barème 2017'!$A$17:$H$249,8))</f>
        <v/>
      </c>
      <c r="EK6" s="82"/>
      <c r="EL6" s="14"/>
      <c r="EM6" s="94" t="str">
        <f>IF(EK6="","",1)</f>
        <v/>
      </c>
      <c r="EN6" s="112" t="str">
        <f>IF(EO6="","",VLOOKUP(EP6,'7 - Barème 2017'!$A$17:$G$231,7))</f>
        <v/>
      </c>
      <c r="EO6" s="36" t="str">
        <f>IF(EL$17&gt;1,1,"")</f>
        <v/>
      </c>
      <c r="EP6" s="39"/>
      <c r="EQ6" s="88" t="str">
        <f>IF(EO6="","",VLOOKUP(EP6,'7 - Barème 2017'!$A$17:$H$249,8))</f>
        <v/>
      </c>
      <c r="ER6" s="78"/>
      <c r="ES6" s="14"/>
      <c r="ET6" s="94" t="str">
        <f>IF(ER6="","",1)</f>
        <v/>
      </c>
      <c r="EU6" s="112" t="str">
        <f>IF(EV6="","",VLOOKUP(EW6,'7 - Barème 2017'!$A$17:$G$231,7))</f>
        <v/>
      </c>
      <c r="EV6" s="36" t="str">
        <f>IF(ES$17&gt;1,1,"")</f>
        <v/>
      </c>
      <c r="EW6" s="39"/>
      <c r="EX6" s="88" t="str">
        <f>IF(EV6="","",VLOOKUP(EW6,'7 - Barème 2017'!$A$17:$H$249,8))</f>
        <v/>
      </c>
      <c r="EY6" s="82"/>
      <c r="EZ6" s="14"/>
      <c r="FA6" s="94" t="str">
        <f>IF(EY6="","",1)</f>
        <v/>
      </c>
      <c r="FB6" s="112" t="str">
        <f>IF(FC6="","",VLOOKUP(FD6,'7 - Barème 2017'!$A$17:$G$231,7))</f>
        <v/>
      </c>
      <c r="FC6" s="36" t="str">
        <f>IF(EZ$17&gt;1,1,"")</f>
        <v/>
      </c>
      <c r="FD6" s="39"/>
      <c r="FE6" s="88" t="str">
        <f>IF(FC6="","",VLOOKUP(FD6,'7 - Barème 2017'!$A$17:$H$249,8))</f>
        <v/>
      </c>
      <c r="FF6" s="79"/>
      <c r="FG6" s="14"/>
      <c r="FH6" s="94" t="str">
        <f>IF(FF6="","",1)</f>
        <v/>
      </c>
      <c r="FI6" s="112" t="str">
        <f>IF(FJ6="","",VLOOKUP(FK6,'7 - Barème 2017'!$A$17:$G$231,7))</f>
        <v/>
      </c>
      <c r="FJ6" s="36" t="str">
        <f>IF(FG$17&gt;1,1,"")</f>
        <v/>
      </c>
      <c r="FK6" s="39"/>
      <c r="FL6" s="88" t="str">
        <f>IF(FJ6="","",VLOOKUP(FK6,'7 - Barème 2017'!$A$17:$H$249,8))</f>
        <v/>
      </c>
      <c r="FN6" s="177" t="s">
        <v>417</v>
      </c>
    </row>
    <row r="7" spans="1:176" x14ac:dyDescent="0.15">
      <c r="A7" s="47"/>
      <c r="B7" s="25"/>
      <c r="C7" s="25"/>
      <c r="D7" s="112" t="str">
        <f>IF(E7="","",VLOOKUP(F7,'7 - Barème 2017'!$A$17:$G$231,7))</f>
        <v/>
      </c>
      <c r="E7" s="36" t="str">
        <f>IF(B$17&gt;2,2,"")</f>
        <v/>
      </c>
      <c r="F7" s="39"/>
      <c r="G7" s="88" t="str">
        <f>IF(E7="","",VLOOKUP(F7,'7 - Barème 2017'!$A$17:$H$249,8))</f>
        <v/>
      </c>
      <c r="H7" s="47"/>
      <c r="I7" s="14"/>
      <c r="J7" s="14"/>
      <c r="K7" s="112" t="str">
        <f>IF(L7="","",VLOOKUP(M7,'7 - Barème 2017'!$A$17:$G$231,7))</f>
        <v/>
      </c>
      <c r="L7" s="36" t="str">
        <f>IF(I$17&gt;2,2,"")</f>
        <v/>
      </c>
      <c r="M7" s="39"/>
      <c r="N7" s="88" t="str">
        <f>IF(L7="","",VLOOKUP(M7,'7 - Barème 2017'!$A$17:$H$249,8))</f>
        <v/>
      </c>
      <c r="O7" s="47"/>
      <c r="P7" s="14"/>
      <c r="Q7" s="25"/>
      <c r="R7" s="112" t="str">
        <f>IF(S7="","",VLOOKUP(T7,'7 - Barème 2017'!$A$17:$G$231,7))</f>
        <v/>
      </c>
      <c r="S7" s="36" t="str">
        <f>IF(P$17&gt;2,2,"")</f>
        <v/>
      </c>
      <c r="T7" s="39"/>
      <c r="U7" s="88" t="str">
        <f>IF(S7="","",VLOOKUP(T7,'7 - Barème 2017'!$A$17:$H$249,8))</f>
        <v/>
      </c>
      <c r="V7" s="14"/>
      <c r="W7" s="14"/>
      <c r="X7" s="25"/>
      <c r="Y7" s="112" t="str">
        <f>IF(Z7="","",VLOOKUP(AA7,'7 - Barème 2017'!$A$17:$G$231,7))</f>
        <v/>
      </c>
      <c r="Z7" s="36" t="str">
        <f>IF(W$17&gt;2,2,"")</f>
        <v/>
      </c>
      <c r="AA7" s="39"/>
      <c r="AB7" s="88" t="str">
        <f>IF(Z7="","",VLOOKUP(AA7,'7 - Barème 2017'!$A$17:$H$249,8))</f>
        <v/>
      </c>
      <c r="AC7" s="47"/>
      <c r="AD7" s="14"/>
      <c r="AE7" s="25"/>
      <c r="AF7" s="112" t="str">
        <f>IF(AG7="","",VLOOKUP(AH7,'7 - Barème 2017'!$A$17:$G$231,7))</f>
        <v/>
      </c>
      <c r="AG7" s="36" t="str">
        <f>IF(AD$17&gt;2,2,"")</f>
        <v/>
      </c>
      <c r="AH7" s="39"/>
      <c r="AI7" s="88" t="str">
        <f>IF(AG7="","",VLOOKUP(AH7,'7 - Barème 2017'!$A$17:$H$249,8))</f>
        <v/>
      </c>
      <c r="AJ7" s="14"/>
      <c r="AK7" s="14"/>
      <c r="AL7" s="25"/>
      <c r="AM7" s="112" t="str">
        <f>IF(AN7="","",VLOOKUP(AO7,'7 - Barème 2017'!$A$17:$G$231,7))</f>
        <v/>
      </c>
      <c r="AN7" s="36" t="str">
        <f>IF(AK$17&gt;2,2,"")</f>
        <v/>
      </c>
      <c r="AO7" s="39"/>
      <c r="AP7" s="88" t="str">
        <f>IF(AN7="","",VLOOKUP(AO7,'7 - Barème 2017'!$A$17:$H$249,8))</f>
        <v/>
      </c>
      <c r="AQ7" s="47"/>
      <c r="AR7" s="14"/>
      <c r="AS7" s="25"/>
      <c r="AT7" s="112" t="str">
        <f>IF(AU7="","",VLOOKUP(AV7,'7 - Barème 2017'!$A$17:$G$231,7))</f>
        <v/>
      </c>
      <c r="AU7" s="36" t="str">
        <f>IF(AR$17&gt;2,2,"")</f>
        <v/>
      </c>
      <c r="AV7" s="39"/>
      <c r="AW7" s="88" t="str">
        <f>IF(AU7="","",VLOOKUP(AV7,'7 - Barème 2017'!$A$17:$H$249,8))</f>
        <v/>
      </c>
      <c r="AX7" s="14"/>
      <c r="AY7" s="14"/>
      <c r="AZ7" s="25"/>
      <c r="BA7" s="112" t="str">
        <f>IF(BB7="","",VLOOKUP(BC7,'7 - Barème 2017'!$A$17:$G$231,7))</f>
        <v/>
      </c>
      <c r="BB7" s="36" t="str">
        <f>IF(AY$17&gt;2,2,"")</f>
        <v/>
      </c>
      <c r="BC7" s="39"/>
      <c r="BD7" s="88" t="str">
        <f>IF(BB7="","",VLOOKUP(BC7,'7 - Barème 2017'!$A$17:$H$249,8))</f>
        <v/>
      </c>
      <c r="BE7" s="47"/>
      <c r="BF7" s="14"/>
      <c r="BG7" s="25"/>
      <c r="BH7" s="112" t="str">
        <f>IF(BI7="","",VLOOKUP(BJ7,'7 - Barème 2017'!$A$17:$G$231,7))</f>
        <v/>
      </c>
      <c r="BI7" s="36" t="str">
        <f>IF(BF$17&gt;2,2,"")</f>
        <v/>
      </c>
      <c r="BJ7" s="39"/>
      <c r="BK7" s="88" t="str">
        <f>IF(BI7="","",VLOOKUP(BJ7,'7 - Barème 2017'!$A$17:$H$249,8))</f>
        <v/>
      </c>
      <c r="BL7" s="14"/>
      <c r="BM7" s="14"/>
      <c r="BN7" s="25"/>
      <c r="BO7" s="112" t="str">
        <f>IF(BP7="","",VLOOKUP(BQ7,'7 - Barème 2017'!$A$17:$G$231,7))</f>
        <v/>
      </c>
      <c r="BP7" s="36" t="str">
        <f>IF(BM$17&gt;2,2,"")</f>
        <v/>
      </c>
      <c r="BQ7" s="39"/>
      <c r="BR7" s="88" t="str">
        <f>IF(BP7="","",VLOOKUP(BQ7,'7 - Barème 2017'!$A$17:$H$249,8))</f>
        <v/>
      </c>
      <c r="BS7" s="47"/>
      <c r="BT7" s="14"/>
      <c r="BU7" s="25"/>
      <c r="BV7" s="112" t="str">
        <f>IF(BW7="","",VLOOKUP(BX7,'7 - Barème 2017'!$A$17:$G$231,7))</f>
        <v/>
      </c>
      <c r="BW7" s="36" t="str">
        <f>IF(BT$17&gt;2,2,"")</f>
        <v/>
      </c>
      <c r="BX7" s="39"/>
      <c r="BY7" s="88" t="str">
        <f>IF(BW7="","",VLOOKUP(BX7,'7 - Barème 2017'!$A$17:$H$249,8))</f>
        <v/>
      </c>
      <c r="BZ7" s="14"/>
      <c r="CA7" s="14"/>
      <c r="CB7" s="25"/>
      <c r="CC7" s="112" t="str">
        <f>IF(CD7="","",VLOOKUP(CE7,'7 - Barème 2017'!$A$17:$G$231,7))</f>
        <v/>
      </c>
      <c r="CD7" s="36" t="str">
        <f>IF(CA$17&gt;2,2,"")</f>
        <v/>
      </c>
      <c r="CE7" s="39"/>
      <c r="CF7" s="88" t="str">
        <f>IF(CD7="","",VLOOKUP(CE7,'7 - Barème 2017'!$A$17:$H$249,8))</f>
        <v/>
      </c>
      <c r="CG7" s="47"/>
      <c r="CH7" s="14"/>
      <c r="CI7" s="25"/>
      <c r="CJ7" s="112" t="str">
        <f>IF(CK7="","",VLOOKUP(CL7,'7 - Barème 2017'!$A$17:$G$231,7))</f>
        <v/>
      </c>
      <c r="CK7" s="36" t="str">
        <f>IF(CH$17&gt;2,2,"")</f>
        <v/>
      </c>
      <c r="CL7" s="39"/>
      <c r="CM7" s="88" t="str">
        <f>IF(CK7="","",VLOOKUP(CL7,'7 - Barème 2017'!$A$17:$H$249,8))</f>
        <v/>
      </c>
      <c r="CN7" s="14"/>
      <c r="CO7" s="14"/>
      <c r="CP7" s="25"/>
      <c r="CQ7" s="112" t="str">
        <f>IF(CR7="","",VLOOKUP(CS7,'7 - Barème 2017'!$A$17:$G$231,7))</f>
        <v/>
      </c>
      <c r="CR7" s="36" t="str">
        <f>IF(CO$17&gt;2,2,"")</f>
        <v/>
      </c>
      <c r="CS7" s="39"/>
      <c r="CT7" s="88" t="str">
        <f>IF(CR7="","",VLOOKUP(CS7,'7 - Barème 2017'!$A$17:$H$249,8))</f>
        <v/>
      </c>
      <c r="CU7" s="47"/>
      <c r="CV7" s="14"/>
      <c r="CW7" s="25"/>
      <c r="CX7" s="112" t="str">
        <f>IF(CY7="","",VLOOKUP(CZ7,'7 - Barème 2017'!$A$17:$G$231,7))</f>
        <v/>
      </c>
      <c r="CY7" s="36" t="str">
        <f>IF(CV$17&gt;2,2,"")</f>
        <v/>
      </c>
      <c r="CZ7" s="39"/>
      <c r="DA7" s="88" t="str">
        <f>IF(CY7="","",VLOOKUP(CZ7,'7 - Barème 2017'!$A$17:$H$249,8))</f>
        <v/>
      </c>
      <c r="DB7" s="14"/>
      <c r="DC7" s="14"/>
      <c r="DD7" s="25"/>
      <c r="DE7" s="112" t="str">
        <f>IF(DF7="","",VLOOKUP(DG7,'7 - Barème 2017'!$A$17:$G$231,7))</f>
        <v/>
      </c>
      <c r="DF7" s="36" t="str">
        <f>IF(DC$17&gt;2,2,"")</f>
        <v/>
      </c>
      <c r="DG7" s="39"/>
      <c r="DH7" s="88" t="str">
        <f>IF(DF7="","",VLOOKUP(DG7,'7 - Barème 2017'!$A$17:$H$249,8))</f>
        <v/>
      </c>
      <c r="DI7" s="47"/>
      <c r="DJ7" s="14"/>
      <c r="DK7" s="25"/>
      <c r="DL7" s="112" t="str">
        <f>IF(DM7="","",VLOOKUP(DN7,'7 - Barème 2017'!$A$17:$G$231,7))</f>
        <v/>
      </c>
      <c r="DM7" s="36" t="str">
        <f>IF(DJ$17&gt;2,2,"")</f>
        <v/>
      </c>
      <c r="DN7" s="39"/>
      <c r="DO7" s="88" t="str">
        <f>IF(DM7="","",VLOOKUP(DN7,'7 - Barème 2017'!$A$17:$H$249,8))</f>
        <v/>
      </c>
      <c r="DP7" s="14"/>
      <c r="DQ7" s="14"/>
      <c r="DR7" s="25"/>
      <c r="DS7" s="112" t="str">
        <f>IF(DT7="","",VLOOKUP(DU7,'7 - Barème 2017'!$A$17:$G$231,7))</f>
        <v/>
      </c>
      <c r="DT7" s="36" t="str">
        <f>IF(DQ$17&gt;2,2,"")</f>
        <v/>
      </c>
      <c r="DU7" s="39"/>
      <c r="DV7" s="88" t="str">
        <f>IF(DT7="","",VLOOKUP(DU7,'7 - Barème 2017'!$A$17:$H$249,8))</f>
        <v/>
      </c>
      <c r="DW7" s="47"/>
      <c r="DX7" s="14"/>
      <c r="DY7" s="25"/>
      <c r="DZ7" s="112" t="str">
        <f>IF(EA7="","",VLOOKUP(EB7,'7 - Barème 2017'!$A$17:$G$231,7))</f>
        <v/>
      </c>
      <c r="EA7" s="36" t="str">
        <f>IF(DX$17&gt;2,2,"")</f>
        <v/>
      </c>
      <c r="EB7" s="39"/>
      <c r="EC7" s="88" t="str">
        <f>IF(EA7="","",VLOOKUP(EB7,'7 - Barème 2017'!$A$17:$H$249,8))</f>
        <v/>
      </c>
      <c r="ED7" s="14"/>
      <c r="EE7" s="14"/>
      <c r="EF7" s="25"/>
      <c r="EG7" s="112" t="str">
        <f>IF(EH7="","",VLOOKUP(EI7,'7 - Barème 2017'!$A$17:$G$231,7))</f>
        <v/>
      </c>
      <c r="EH7" s="36" t="str">
        <f>IF(EE$17&gt;2,2,"")</f>
        <v/>
      </c>
      <c r="EI7" s="39"/>
      <c r="EJ7" s="88" t="str">
        <f>IF(EH7="","",VLOOKUP(EI7,'7 - Barème 2017'!$A$17:$H$249,8))</f>
        <v/>
      </c>
      <c r="EK7" s="47"/>
      <c r="EL7" s="14"/>
      <c r="EM7" s="25"/>
      <c r="EN7" s="112" t="str">
        <f>IF(EO7="","",VLOOKUP(EP7,'7 - Barème 2017'!$A$17:$G$231,7))</f>
        <v/>
      </c>
      <c r="EO7" s="36" t="str">
        <f>IF(EL$17&gt;2,2,"")</f>
        <v/>
      </c>
      <c r="EP7" s="39"/>
      <c r="EQ7" s="88" t="str">
        <f>IF(EO7="","",VLOOKUP(EP7,'7 - Barème 2017'!$A$17:$H$249,8))</f>
        <v/>
      </c>
      <c r="ER7" s="14"/>
      <c r="ES7" s="14"/>
      <c r="ET7" s="25"/>
      <c r="EU7" s="112" t="str">
        <f>IF(EV7="","",VLOOKUP(EW7,'7 - Barème 2017'!$A$17:$G$231,7))</f>
        <v/>
      </c>
      <c r="EV7" s="36" t="str">
        <f>IF(ES$17&gt;2,2,"")</f>
        <v/>
      </c>
      <c r="EW7" s="39"/>
      <c r="EX7" s="88" t="str">
        <f>IF(EV7="","",VLOOKUP(EW7,'7 - Barème 2017'!$A$17:$H$249,8))</f>
        <v/>
      </c>
      <c r="EY7" s="47"/>
      <c r="EZ7" s="14"/>
      <c r="FA7" s="25"/>
      <c r="FB7" s="112" t="str">
        <f>IF(FC7="","",VLOOKUP(FD7,'7 - Barème 2017'!$A$17:$G$231,7))</f>
        <v/>
      </c>
      <c r="FC7" s="36" t="str">
        <f>IF(EZ$17&gt;2,2,"")</f>
        <v/>
      </c>
      <c r="FD7" s="39"/>
      <c r="FE7" s="88" t="str">
        <f>IF(FC7="","",VLOOKUP(FD7,'7 - Barème 2017'!$A$17:$H$249,8))</f>
        <v/>
      </c>
      <c r="FF7" s="14"/>
      <c r="FG7" s="14"/>
      <c r="FH7" s="25"/>
      <c r="FI7" s="112" t="str">
        <f>IF(FJ7="","",VLOOKUP(FK7,'7 - Barème 2017'!$A$17:$G$231,7))</f>
        <v/>
      </c>
      <c r="FJ7" s="36" t="str">
        <f>IF(FG$17&gt;2,2,"")</f>
        <v/>
      </c>
      <c r="FK7" s="39"/>
      <c r="FL7" s="88" t="str">
        <f>IF(FJ7="","",VLOOKUP(FK7,'7 - Barème 2017'!$A$17:$H$249,8))</f>
        <v/>
      </c>
      <c r="FN7" s="177" t="s">
        <v>775</v>
      </c>
    </row>
    <row r="8" spans="1:176" x14ac:dyDescent="0.15">
      <c r="A8" s="45" t="s">
        <v>654</v>
      </c>
      <c r="B8" s="95"/>
      <c r="C8" s="95"/>
      <c r="D8" s="112" t="str">
        <f>IF(E8="","",VLOOKUP(F8,'7 - Barème 2017'!$A$17:$G$231,7))</f>
        <v/>
      </c>
      <c r="E8" s="36" t="str">
        <f>IF(B$17&gt;3,3,"")</f>
        <v/>
      </c>
      <c r="F8" s="39"/>
      <c r="G8" s="88" t="str">
        <f>IF(E8="","",VLOOKUP(F8,'7 - Barème 2017'!$A$17:$H$249,8))</f>
        <v/>
      </c>
      <c r="H8" s="45" t="s">
        <v>654</v>
      </c>
      <c r="I8" s="38"/>
      <c r="J8" s="38"/>
      <c r="K8" s="112" t="str">
        <f>IF(L8="","",VLOOKUP(M8,'7 - Barème 2017'!$A$17:$G$231,7))</f>
        <v/>
      </c>
      <c r="L8" s="36" t="str">
        <f>IF(I$17&gt;3,3,"")</f>
        <v/>
      </c>
      <c r="M8" s="39"/>
      <c r="N8" s="88" t="str">
        <f>IF(L8="","",VLOOKUP(M8,'7 - Barème 2017'!$A$17:$H$249,8))</f>
        <v/>
      </c>
      <c r="O8" s="45" t="s">
        <v>654</v>
      </c>
      <c r="P8" s="38"/>
      <c r="Q8" s="95"/>
      <c r="R8" s="112" t="str">
        <f>IF(S8="","",VLOOKUP(T8,'7 - Barème 2017'!$A$17:$G$231,7))</f>
        <v/>
      </c>
      <c r="S8" s="36" t="str">
        <f>IF(P$17&gt;3,3,"")</f>
        <v/>
      </c>
      <c r="T8" s="39"/>
      <c r="U8" s="88" t="str">
        <f>IF(S8="","",VLOOKUP(T8,'7 - Barème 2017'!$A$17:$H$249,8))</f>
        <v/>
      </c>
      <c r="V8" s="36" t="s">
        <v>654</v>
      </c>
      <c r="W8" s="38"/>
      <c r="X8" s="95"/>
      <c r="Y8" s="112" t="str">
        <f>IF(Z8="","",VLOOKUP(AA8,'7 - Barème 2017'!$A$17:$G$231,7))</f>
        <v/>
      </c>
      <c r="Z8" s="36" t="str">
        <f>IF(W$17&gt;3,3,"")</f>
        <v/>
      </c>
      <c r="AA8" s="39"/>
      <c r="AB8" s="88" t="str">
        <f>IF(Z8="","",VLOOKUP(AA8,'7 - Barème 2017'!$A$17:$H$249,8))</f>
        <v/>
      </c>
      <c r="AC8" s="45" t="s">
        <v>654</v>
      </c>
      <c r="AD8" s="38"/>
      <c r="AE8" s="95"/>
      <c r="AF8" s="112" t="str">
        <f>IF(AG8="","",VLOOKUP(AH8,'7 - Barème 2017'!$A$17:$G$231,7))</f>
        <v/>
      </c>
      <c r="AG8" s="36" t="str">
        <f>IF(AD$17&gt;3,3,"")</f>
        <v/>
      </c>
      <c r="AH8" s="39"/>
      <c r="AI8" s="88" t="str">
        <f>IF(AG8="","",VLOOKUP(AH8,'7 - Barème 2017'!$A$17:$H$249,8))</f>
        <v/>
      </c>
      <c r="AJ8" s="36" t="s">
        <v>654</v>
      </c>
      <c r="AK8" s="38"/>
      <c r="AL8" s="95"/>
      <c r="AM8" s="112" t="str">
        <f>IF(AN8="","",VLOOKUP(AO8,'7 - Barème 2017'!$A$17:$G$231,7))</f>
        <v/>
      </c>
      <c r="AN8" s="36" t="str">
        <f>IF(AK$17&gt;3,3,"")</f>
        <v/>
      </c>
      <c r="AO8" s="39"/>
      <c r="AP8" s="88" t="str">
        <f>IF(AN8="","",VLOOKUP(AO8,'7 - Barème 2017'!$A$17:$H$249,8))</f>
        <v/>
      </c>
      <c r="AQ8" s="45" t="s">
        <v>654</v>
      </c>
      <c r="AR8" s="38"/>
      <c r="AS8" s="95"/>
      <c r="AT8" s="112" t="str">
        <f>IF(AU8="","",VLOOKUP(AV8,'7 - Barème 2017'!$A$17:$G$231,7))</f>
        <v/>
      </c>
      <c r="AU8" s="36" t="str">
        <f>IF(AR$17&gt;3,3,"")</f>
        <v/>
      </c>
      <c r="AV8" s="39"/>
      <c r="AW8" s="88" t="str">
        <f>IF(AU8="","",VLOOKUP(AV8,'7 - Barème 2017'!$A$17:$H$249,8))</f>
        <v/>
      </c>
      <c r="AX8" s="36" t="s">
        <v>654</v>
      </c>
      <c r="AY8" s="38"/>
      <c r="AZ8" s="95"/>
      <c r="BA8" s="112" t="str">
        <f>IF(BB8="","",VLOOKUP(BC8,'7 - Barème 2017'!$A$17:$G$231,7))</f>
        <v/>
      </c>
      <c r="BB8" s="36" t="str">
        <f>IF(AY$17&gt;3,3,"")</f>
        <v/>
      </c>
      <c r="BC8" s="39"/>
      <c r="BD8" s="88" t="str">
        <f>IF(BB8="","",VLOOKUP(BC8,'7 - Barème 2017'!$A$17:$H$249,8))</f>
        <v/>
      </c>
      <c r="BE8" s="45" t="s">
        <v>654</v>
      </c>
      <c r="BF8" s="38"/>
      <c r="BG8" s="95"/>
      <c r="BH8" s="112" t="str">
        <f>IF(BI8="","",VLOOKUP(BJ8,'7 - Barème 2017'!$A$17:$G$231,7))</f>
        <v/>
      </c>
      <c r="BI8" s="36" t="str">
        <f>IF(BF$17&gt;3,3,"")</f>
        <v/>
      </c>
      <c r="BJ8" s="39"/>
      <c r="BK8" s="88" t="str">
        <f>IF(BI8="","",VLOOKUP(BJ8,'7 - Barème 2017'!$A$17:$H$249,8))</f>
        <v/>
      </c>
      <c r="BL8" s="36" t="s">
        <v>654</v>
      </c>
      <c r="BM8" s="38"/>
      <c r="BN8" s="95"/>
      <c r="BO8" s="112" t="str">
        <f>IF(BP8="","",VLOOKUP(BQ8,'7 - Barème 2017'!$A$17:$G$231,7))</f>
        <v/>
      </c>
      <c r="BP8" s="36" t="str">
        <f>IF(BM$17&gt;3,3,"")</f>
        <v/>
      </c>
      <c r="BQ8" s="39"/>
      <c r="BR8" s="88" t="str">
        <f>IF(BP8="","",VLOOKUP(BQ8,'7 - Barème 2017'!$A$17:$H$249,8))</f>
        <v/>
      </c>
      <c r="BS8" s="45" t="s">
        <v>654</v>
      </c>
      <c r="BT8" s="38"/>
      <c r="BU8" s="95"/>
      <c r="BV8" s="112" t="str">
        <f>IF(BW8="","",VLOOKUP(BX8,'7 - Barème 2017'!$A$17:$G$231,7))</f>
        <v/>
      </c>
      <c r="BW8" s="36" t="str">
        <f>IF(BT$17&gt;3,3,"")</f>
        <v/>
      </c>
      <c r="BX8" s="39"/>
      <c r="BY8" s="88" t="str">
        <f>IF(BW8="","",VLOOKUP(BX8,'7 - Barème 2017'!$A$17:$H$249,8))</f>
        <v/>
      </c>
      <c r="BZ8" s="36" t="s">
        <v>654</v>
      </c>
      <c r="CA8" s="38"/>
      <c r="CB8" s="95"/>
      <c r="CC8" s="112" t="str">
        <f>IF(CD8="","",VLOOKUP(CE8,'7 - Barème 2017'!$A$17:$G$231,7))</f>
        <v/>
      </c>
      <c r="CD8" s="36" t="str">
        <f>IF(CA$17&gt;3,3,"")</f>
        <v/>
      </c>
      <c r="CE8" s="39"/>
      <c r="CF8" s="88" t="str">
        <f>IF(CD8="","",VLOOKUP(CE8,'7 - Barème 2017'!$A$17:$H$249,8))</f>
        <v/>
      </c>
      <c r="CG8" s="45" t="s">
        <v>654</v>
      </c>
      <c r="CH8" s="38"/>
      <c r="CI8" s="95"/>
      <c r="CJ8" s="112" t="str">
        <f>IF(CK8="","",VLOOKUP(CL8,'7 - Barème 2017'!$A$17:$G$231,7))</f>
        <v/>
      </c>
      <c r="CK8" s="36" t="str">
        <f>IF(CH$17&gt;3,3,"")</f>
        <v/>
      </c>
      <c r="CL8" s="39"/>
      <c r="CM8" s="88" t="str">
        <f>IF(CK8="","",VLOOKUP(CL8,'7 - Barème 2017'!$A$17:$H$249,8))</f>
        <v/>
      </c>
      <c r="CN8" s="36" t="s">
        <v>654</v>
      </c>
      <c r="CO8" s="38"/>
      <c r="CP8" s="95"/>
      <c r="CQ8" s="112" t="str">
        <f>IF(CR8="","",VLOOKUP(CS8,'7 - Barème 2017'!$A$17:$G$231,7))</f>
        <v/>
      </c>
      <c r="CR8" s="36" t="str">
        <f>IF(CO$17&gt;3,3,"")</f>
        <v/>
      </c>
      <c r="CS8" s="39"/>
      <c r="CT8" s="88" t="str">
        <f>IF(CR8="","",VLOOKUP(CS8,'7 - Barème 2017'!$A$17:$H$249,8))</f>
        <v/>
      </c>
      <c r="CU8" s="45" t="s">
        <v>654</v>
      </c>
      <c r="CV8" s="38"/>
      <c r="CW8" s="95"/>
      <c r="CX8" s="112" t="str">
        <f>IF(CY8="","",VLOOKUP(CZ8,'7 - Barème 2017'!$A$17:$G$231,7))</f>
        <v/>
      </c>
      <c r="CY8" s="36" t="str">
        <f>IF(CV$17&gt;3,3,"")</f>
        <v/>
      </c>
      <c r="CZ8" s="39"/>
      <c r="DA8" s="88" t="str">
        <f>IF(CY8="","",VLOOKUP(CZ8,'7 - Barème 2017'!$A$17:$H$249,8))</f>
        <v/>
      </c>
      <c r="DB8" s="36" t="s">
        <v>654</v>
      </c>
      <c r="DC8" s="38"/>
      <c r="DD8" s="95"/>
      <c r="DE8" s="112" t="str">
        <f>IF(DF8="","",VLOOKUP(DG8,'7 - Barème 2017'!$A$17:$G$231,7))</f>
        <v/>
      </c>
      <c r="DF8" s="36" t="str">
        <f>IF(DC$17&gt;3,3,"")</f>
        <v/>
      </c>
      <c r="DG8" s="39"/>
      <c r="DH8" s="88" t="str">
        <f>IF(DF8="","",VLOOKUP(DG8,'7 - Barème 2017'!$A$17:$H$249,8))</f>
        <v/>
      </c>
      <c r="DI8" s="45" t="s">
        <v>654</v>
      </c>
      <c r="DJ8" s="38"/>
      <c r="DK8" s="95"/>
      <c r="DL8" s="112" t="str">
        <f>IF(DM8="","",VLOOKUP(DN8,'7 - Barème 2017'!$A$17:$G$231,7))</f>
        <v/>
      </c>
      <c r="DM8" s="36" t="str">
        <f>IF(DJ$17&gt;3,3,"")</f>
        <v/>
      </c>
      <c r="DN8" s="39"/>
      <c r="DO8" s="88" t="str">
        <f>IF(DM8="","",VLOOKUP(DN8,'7 - Barème 2017'!$A$17:$H$249,8))</f>
        <v/>
      </c>
      <c r="DP8" s="36" t="s">
        <v>654</v>
      </c>
      <c r="DQ8" s="38"/>
      <c r="DR8" s="95"/>
      <c r="DS8" s="112" t="str">
        <f>IF(DT8="","",VLOOKUP(DU8,'7 - Barème 2017'!$A$17:$G$231,7))</f>
        <v/>
      </c>
      <c r="DT8" s="36" t="str">
        <f>IF(DQ$17&gt;3,3,"")</f>
        <v/>
      </c>
      <c r="DU8" s="39"/>
      <c r="DV8" s="88" t="str">
        <f>IF(DT8="","",VLOOKUP(DU8,'7 - Barème 2017'!$A$17:$H$249,8))</f>
        <v/>
      </c>
      <c r="DW8" s="45" t="s">
        <v>654</v>
      </c>
      <c r="DX8" s="38"/>
      <c r="DY8" s="95"/>
      <c r="DZ8" s="112" t="str">
        <f>IF(EA8="","",VLOOKUP(EB8,'7 - Barème 2017'!$A$17:$G$231,7))</f>
        <v/>
      </c>
      <c r="EA8" s="36" t="str">
        <f>IF(DX$17&gt;3,3,"")</f>
        <v/>
      </c>
      <c r="EB8" s="39"/>
      <c r="EC8" s="88" t="str">
        <f>IF(EA8="","",VLOOKUP(EB8,'7 - Barème 2017'!$A$17:$H$249,8))</f>
        <v/>
      </c>
      <c r="ED8" s="36" t="s">
        <v>654</v>
      </c>
      <c r="EE8" s="38"/>
      <c r="EF8" s="95"/>
      <c r="EG8" s="112" t="str">
        <f>IF(EH8="","",VLOOKUP(EI8,'7 - Barème 2017'!$A$17:$G$231,7))</f>
        <v/>
      </c>
      <c r="EH8" s="36" t="str">
        <f>IF(EE$17&gt;3,3,"")</f>
        <v/>
      </c>
      <c r="EI8" s="39"/>
      <c r="EJ8" s="88" t="str">
        <f>IF(EH8="","",VLOOKUP(EI8,'7 - Barème 2017'!$A$17:$H$249,8))</f>
        <v/>
      </c>
      <c r="EK8" s="45" t="s">
        <v>654</v>
      </c>
      <c r="EL8" s="38"/>
      <c r="EM8" s="95"/>
      <c r="EN8" s="112" t="str">
        <f>IF(EO8="","",VLOOKUP(EP8,'7 - Barème 2017'!$A$17:$G$231,7))</f>
        <v/>
      </c>
      <c r="EO8" s="36" t="str">
        <f>IF(EL$17&gt;3,3,"")</f>
        <v/>
      </c>
      <c r="EP8" s="39"/>
      <c r="EQ8" s="88" t="str">
        <f>IF(EO8="","",VLOOKUP(EP8,'7 - Barème 2017'!$A$17:$H$249,8))</f>
        <v/>
      </c>
      <c r="ER8" s="36" t="s">
        <v>654</v>
      </c>
      <c r="ES8" s="38"/>
      <c r="ET8" s="95"/>
      <c r="EU8" s="112" t="str">
        <f>IF(EV8="","",VLOOKUP(EW8,'7 - Barème 2017'!$A$17:$G$231,7))</f>
        <v/>
      </c>
      <c r="EV8" s="36" t="str">
        <f>IF(ES$17&gt;3,3,"")</f>
        <v/>
      </c>
      <c r="EW8" s="39"/>
      <c r="EX8" s="88" t="str">
        <f>IF(EV8="","",VLOOKUP(EW8,'7 - Barème 2017'!$A$17:$H$249,8))</f>
        <v/>
      </c>
      <c r="EY8" s="45" t="s">
        <v>654</v>
      </c>
      <c r="EZ8" s="38"/>
      <c r="FA8" s="95"/>
      <c r="FB8" s="112" t="str">
        <f>IF(FC8="","",VLOOKUP(FD8,'7 - Barème 2017'!$A$17:$G$231,7))</f>
        <v/>
      </c>
      <c r="FC8" s="36" t="str">
        <f>IF(EZ$17&gt;3,3,"")</f>
        <v/>
      </c>
      <c r="FD8" s="39"/>
      <c r="FE8" s="88" t="str">
        <f>IF(FC8="","",VLOOKUP(FD8,'7 - Barème 2017'!$A$17:$H$249,8))</f>
        <v/>
      </c>
      <c r="FF8" s="36" t="s">
        <v>654</v>
      </c>
      <c r="FG8" s="38"/>
      <c r="FH8" s="95"/>
      <c r="FI8" s="112" t="str">
        <f>IF(FJ8="","",VLOOKUP(FK8,'7 - Barème 2017'!$A$17:$G$231,7))</f>
        <v/>
      </c>
      <c r="FJ8" s="36" t="str">
        <f>IF(FG$17&gt;3,3,"")</f>
        <v/>
      </c>
      <c r="FK8" s="39"/>
      <c r="FL8" s="88" t="str">
        <f>IF(FJ8="","",VLOOKUP(FK8,'7 - Barème 2017'!$A$17:$H$249,8))</f>
        <v/>
      </c>
      <c r="FN8" s="177" t="s">
        <v>71</v>
      </c>
    </row>
    <row r="9" spans="1:176" s="9" customFormat="1" x14ac:dyDescent="0.15">
      <c r="A9" s="146" t="str">
        <f>IF(A6="","",IF(AND(OR(D6="e",D6=""),OR(D7="",D7="e"),OR(D8="",D8="e"),OR(D9="",D9="e"),OR(D10="",D10="e"),OR(D11="",D11="e"),OR(D12="",D12="e"),OR(D13="",D13="e"),OR(D14="",D14="e"),OR(D15="",D15="e"),OR(D16="",D16="e"),OR(D17="",D17="e"),OR(D18="",D18="e"),OR(D19="",D19="e"),OR(D20="",D20="e")),"E","Hors Zone Euro"))</f>
        <v/>
      </c>
      <c r="B9" s="95"/>
      <c r="C9" s="95"/>
      <c r="D9" s="112" t="str">
        <f>IF(E9="","",VLOOKUP(F9,'7 - Barème 2017'!$A$17:$G$231,7))</f>
        <v/>
      </c>
      <c r="E9" s="36" t="str">
        <f>IF(B$17&gt;4,4,"")</f>
        <v/>
      </c>
      <c r="F9" s="37"/>
      <c r="G9" s="88" t="str">
        <f>IF(E9="","",VLOOKUP(F9,'7 - Barème 2017'!$A$17:$H$249,8))</f>
        <v/>
      </c>
      <c r="H9" s="145" t="str">
        <f>IF(H6="","",IF(AND(OR(K6="e",K6=""),OR(K7="",K7="e"),OR(K8="",K8="e"),OR(K9="",K9="e"),OR(K10="",K10="e"),OR(K11="",K11="e"),OR(K12="",K12="e"),OR(K13="",K13="e"),OR(K14="",K14="e"),OR(K15="",K15="e"),OR(K16="",K16="e"),OR(K17="",K17="e"),OR(K18="",K18="e"),OR(K19="",K19="e"),OR(K20="",K20="e")),"E","Hors Zone Euro"))</f>
        <v/>
      </c>
      <c r="I9" s="38"/>
      <c r="J9" s="38"/>
      <c r="K9" s="112" t="str">
        <f>IF(L9="","",VLOOKUP(M9,'7 - Barème 2017'!$A$17:$G$231,7))</f>
        <v/>
      </c>
      <c r="L9" s="36" t="str">
        <f>IF(I$17&gt;4,4,"")</f>
        <v/>
      </c>
      <c r="M9" s="37"/>
      <c r="N9" s="88" t="str">
        <f>IF(L9="","",VLOOKUP(M9,'7 - Barème 2017'!$A$17:$H$249,8))</f>
        <v/>
      </c>
      <c r="O9" s="146" t="str">
        <f>IF(O6="","",IF(AND(OR(R6="e",R6=""),OR(R7="",R7="e"),OR(R8="",R8="e"),OR(R9="",R9="e"),OR(R10="",R10="e"),OR(R11="",R11="e"),OR(R12="",R12="e"),OR(R13="",R13="e"),OR(R14="",R14="e"),OR(R15="",R15="e"),OR(R16="",R16="e"),OR(R17="",R17="e"),OR(R18="",R18="e"),OR(R19="",R19="e"),OR(R20="",R20="e")),"E","Hors Zone Euro"))</f>
        <v/>
      </c>
      <c r="P9" s="38"/>
      <c r="Q9" s="95"/>
      <c r="R9" s="112" t="str">
        <f>IF(S9="","",VLOOKUP(T9,'7 - Barème 2017'!$A$17:$G$231,7))</f>
        <v/>
      </c>
      <c r="S9" s="36" t="str">
        <f>IF(P$17&gt;4,4,"")</f>
        <v/>
      </c>
      <c r="T9" s="37"/>
      <c r="U9" s="88" t="str">
        <f>IF(S9="","",VLOOKUP(T9,'7 - Barème 2017'!$A$17:$H$249,8))</f>
        <v/>
      </c>
      <c r="V9" s="145" t="str">
        <f>IF(V6="","",IF(AND(OR(Y6="e",Y6=""),OR(Y7="",Y7="e"),OR(Y8="",Y8="e"),OR(Y9="",Y9="e"),OR(Y10="",Y10="e"),OR(Y11="",Y11="e"),OR(Y12="",Y12="e"),OR(Y13="",Y13="e"),OR(Y14="",Y14="e"),OR(Y15="",Y15="e"),OR(Y16="",Y16="e"),OR(Y17="",Y17="e"),OR(Y18="",Y18="e"),OR(Y19="",Y19="e"),OR(Y20="",Y20="e")),"E","Hors Zone Euro"))</f>
        <v/>
      </c>
      <c r="W9" s="38"/>
      <c r="X9" s="95"/>
      <c r="Y9" s="112" t="str">
        <f>IF(Z9="","",VLOOKUP(AA9,'7 - Barème 2017'!$A$17:$G$231,7))</f>
        <v/>
      </c>
      <c r="Z9" s="36" t="str">
        <f>IF(W$17&gt;4,4,"")</f>
        <v/>
      </c>
      <c r="AA9" s="37"/>
      <c r="AB9" s="88" t="str">
        <f>IF(Z9="","",VLOOKUP(AA9,'7 - Barème 2017'!$A$17:$H$249,8))</f>
        <v/>
      </c>
      <c r="AC9" s="146" t="str">
        <f>IF(AC6="","",IF(AND(OR(AF6="e",AF6=""),OR(AF7="",AF7="e"),OR(AF8="",AF8="e"),OR(AF9="",AF9="e"),OR(AF10="",AF10="e"),OR(AF11="",AF11="e"),OR(AF12="",AF12="e"),OR(AF13="",AF13="e"),OR(AF14="",AF14="e"),OR(AF15="",AF15="e"),OR(AF16="",AF16="e"),OR(AF17="",AF17="e"),OR(AF18="",AF18="e"),OR(AF19="",AF19="e"),OR(AF20="",AF20="e")),"E","Hors Zone Euro"))</f>
        <v/>
      </c>
      <c r="AD9" s="38"/>
      <c r="AE9" s="95"/>
      <c r="AF9" s="112" t="str">
        <f>IF(AG9="","",VLOOKUP(AH9,'7 - Barème 2017'!$A$17:$G$231,7))</f>
        <v/>
      </c>
      <c r="AG9" s="36" t="str">
        <f>IF(AD$17&gt;4,4,"")</f>
        <v/>
      </c>
      <c r="AH9" s="37"/>
      <c r="AI9" s="88" t="str">
        <f>IF(AG9="","",VLOOKUP(AH9,'7 - Barème 2017'!$A$17:$H$249,8))</f>
        <v/>
      </c>
      <c r="AJ9" s="145" t="str">
        <f>IF(AJ6="","",IF(AND(OR(AM6="e",AM6=""),OR(AM7="",AM7="e"),OR(AM8="",AM8="e"),OR(AM9="",AM9="e"),OR(AM10="",AM10="e"),OR(AM11="",AM11="e"),OR(AM12="",AM12="e"),OR(AM13="",AM13="e"),OR(AM14="",AM14="e"),OR(AM15="",AM15="e"),OR(AM16="",AM16="e"),OR(AM17="",AM17="e"),OR(AM18="",AM18="e"),OR(AM19="",AM19="e"),OR(AM20="",AM20="e")),"E","Hors Zone Euro"))</f>
        <v/>
      </c>
      <c r="AK9" s="38"/>
      <c r="AL9" s="95"/>
      <c r="AM9" s="112" t="str">
        <f>IF(AN9="","",VLOOKUP(AO9,'7 - Barème 2017'!$A$17:$G$231,7))</f>
        <v/>
      </c>
      <c r="AN9" s="36" t="str">
        <f>IF(AK$17&gt;4,4,"")</f>
        <v/>
      </c>
      <c r="AO9" s="37"/>
      <c r="AP9" s="88" t="str">
        <f>IF(AN9="","",VLOOKUP(AO9,'7 - Barème 2017'!$A$17:$H$249,8))</f>
        <v/>
      </c>
      <c r="AQ9" s="146" t="str">
        <f>IF(AQ6="","",IF(AND(OR(AT6="e",AT6=""),OR(AT7="",AT7="e"),OR(AT8="",AT8="e"),OR(AT9="",AT9="e"),OR(AT10="",AT10="e"),OR(AT11="",AT11="e"),OR(AT12="",AT12="e"),OR(AT13="",AT13="e"),OR(AT14="",AT14="e"),OR(AT15="",AT15="e"),OR(AT16="",AT16="e"),OR(AT17="",AT17="e"),OR(AT18="",AT18="e"),OR(AT19="",AT19="e"),OR(AT20="",AT20="e")),"E","Hors Zone Euro"))</f>
        <v/>
      </c>
      <c r="AR9" s="38"/>
      <c r="AS9" s="95"/>
      <c r="AT9" s="112" t="str">
        <f>IF(AU9="","",VLOOKUP(AV9,'7 - Barème 2017'!$A$17:$G$231,7))</f>
        <v/>
      </c>
      <c r="AU9" s="36" t="str">
        <f>IF(AR$17&gt;4,4,"")</f>
        <v/>
      </c>
      <c r="AV9" s="37"/>
      <c r="AW9" s="88" t="str">
        <f>IF(AU9="","",VLOOKUP(AV9,'7 - Barème 2017'!$A$17:$H$249,8))</f>
        <v/>
      </c>
      <c r="AX9" s="145" t="str">
        <f>IF(AX6="","",IF(AND(OR(BA6="e",BA6=""),OR(BA7="",BA7="e"),OR(BA8="",BA8="e"),OR(BA9="",BA9="e"),OR(BA10="",BA10="e"),OR(BA11="",BA11="e"),OR(BA12="",BA12="e"),OR(BA13="",BA13="e"),OR(BA14="",BA14="e"),OR(BA15="",BA15="e"),OR(BA16="",BA16="e"),OR(BA17="",BA17="e"),OR(BA18="",BA18="e"),OR(BA19="",BA19="e"),OR(BA20="",BA20="e")),"E","Hors Zone Euro"))</f>
        <v/>
      </c>
      <c r="AY9" s="38"/>
      <c r="AZ9" s="95"/>
      <c r="BA9" s="112" t="str">
        <f>IF(BB9="","",VLOOKUP(BC9,'7 - Barème 2017'!$A$17:$G$231,7))</f>
        <v/>
      </c>
      <c r="BB9" s="36" t="str">
        <f>IF(AY$17&gt;4,4,"")</f>
        <v/>
      </c>
      <c r="BC9" s="37"/>
      <c r="BD9" s="88" t="str">
        <f>IF(BB9="","",VLOOKUP(BC9,'7 - Barème 2017'!$A$17:$H$249,8))</f>
        <v/>
      </c>
      <c r="BE9" s="146" t="str">
        <f>IF(BE6="","",IF(AND(OR(BH6="e",BH6=""),OR(BH7="",BH7="e"),OR(BH8="",BH8="e"),OR(BH9="",BH9="e"),OR(BH10="",BH10="e"),OR(BH11="",BH11="e"),OR(BH12="",BH12="e"),OR(BH13="",BH13="e"),OR(BH14="",BH14="e"),OR(BH15="",BH15="e"),OR(BH16="",BH16="e"),OR(BH17="",BH17="e"),OR(BH18="",BH18="e"),OR(BH19="",BH19="e"),OR(BH20="",BH20="e")),"E","Hors Zone Euro"))</f>
        <v/>
      </c>
      <c r="BF9" s="38"/>
      <c r="BG9" s="95"/>
      <c r="BH9" s="112" t="str">
        <f>IF(BI9="","",VLOOKUP(BJ9,'7 - Barème 2017'!$A$17:$G$231,7))</f>
        <v/>
      </c>
      <c r="BI9" s="36" t="str">
        <f>IF(BF$17&gt;4,4,"")</f>
        <v/>
      </c>
      <c r="BJ9" s="37"/>
      <c r="BK9" s="88" t="str">
        <f>IF(BI9="","",VLOOKUP(BJ9,'7 - Barème 2017'!$A$17:$H$249,8))</f>
        <v/>
      </c>
      <c r="BL9" s="145" t="str">
        <f>IF(BL6="","",IF(AND(OR(BO6="e",BO6=""),OR(BO7="",BO7="e"),OR(BO8="",BO8="e"),OR(BO9="",BO9="e"),OR(BO10="",BO10="e"),OR(BO11="",BO11="e"),OR(BO12="",BO12="e"),OR(BO13="",BO13="e"),OR(BO14="",BO14="e"),OR(BO15="",BO15="e"),OR(BO16="",BO16="e"),OR(BO17="",BO17="e"),OR(BO18="",BO18="e"),OR(BO19="",BO19="e"),OR(BO20="",BO20="e")),"E","Hors Zone Euro"))</f>
        <v/>
      </c>
      <c r="BM9" s="38"/>
      <c r="BN9" s="95"/>
      <c r="BO9" s="112" t="str">
        <f>IF(BP9="","",VLOOKUP(BQ9,'7 - Barème 2017'!$A$17:$G$231,7))</f>
        <v/>
      </c>
      <c r="BP9" s="36" t="str">
        <f>IF(BM$17&gt;4,4,"")</f>
        <v/>
      </c>
      <c r="BQ9" s="37"/>
      <c r="BR9" s="88" t="str">
        <f>IF(BP9="","",VLOOKUP(BQ9,'7 - Barème 2017'!$A$17:$H$249,8))</f>
        <v/>
      </c>
      <c r="BS9" s="146" t="str">
        <f>IF(BS6="","",IF(AND(OR(BV6="e",BV6=""),OR(BV7="",BV7="e"),OR(BV8="",BV8="e"),OR(BV9="",BV9="e"),OR(BV10="",BV10="e"),OR(BV11="",BV11="e"),OR(BV12="",BV12="e"),OR(BV13="",BV13="e"),OR(BV14="",BV14="e"),OR(BV15="",BV15="e"),OR(BV16="",BV16="e"),OR(BV17="",BV17="e"),OR(BV18="",BV18="e"),OR(BV19="",BV19="e"),OR(BV20="",BV20="e")),"E","Hors Zone Euro"))</f>
        <v/>
      </c>
      <c r="BT9" s="38"/>
      <c r="BU9" s="95"/>
      <c r="BV9" s="112" t="str">
        <f>IF(BW9="","",VLOOKUP(BX9,'7 - Barème 2017'!$A$17:$G$231,7))</f>
        <v/>
      </c>
      <c r="BW9" s="36" t="str">
        <f>IF(BT$17&gt;4,4,"")</f>
        <v/>
      </c>
      <c r="BX9" s="37"/>
      <c r="BY9" s="88" t="str">
        <f>IF(BW9="","",VLOOKUP(BX9,'7 - Barème 2017'!$A$17:$H$249,8))</f>
        <v/>
      </c>
      <c r="BZ9" s="145" t="str">
        <f>IF(BZ6="","",IF(AND(OR(CC6="e",CC6=""),OR(CC7="",CC7="e"),OR(CC8="",CC8="e"),OR(CC9="",CC9="e"),OR(CC10="",CC10="e"),OR(CC11="",CC11="e"),OR(CC12="",CC12="e"),OR(CC13="",CC13="e"),OR(CC14="",CC14="e"),OR(CC15="",CC15="e"),OR(CC16="",CC16="e"),OR(CC17="",CC17="e"),OR(CC18="",CC18="e"),OR(CC19="",CC19="e"),OR(CC20="",CC20="e")),"E","Hors Zone Euro"))</f>
        <v/>
      </c>
      <c r="CA9" s="38"/>
      <c r="CB9" s="95"/>
      <c r="CC9" s="112" t="str">
        <f>IF(CD9="","",VLOOKUP(CE9,'7 - Barème 2017'!$A$17:$G$231,7))</f>
        <v/>
      </c>
      <c r="CD9" s="36" t="str">
        <f>IF(CA$17&gt;4,4,"")</f>
        <v/>
      </c>
      <c r="CE9" s="37"/>
      <c r="CF9" s="88" t="str">
        <f>IF(CD9="","",VLOOKUP(CE9,'7 - Barème 2017'!$A$17:$H$249,8))</f>
        <v/>
      </c>
      <c r="CG9" s="146" t="str">
        <f>IF(CG6="","",IF(AND(OR(CJ6="e",CJ6=""),OR(CJ7="",CJ7="e"),OR(CJ8="",CJ8="e"),OR(CJ9="",CJ9="e"),OR(CJ10="",CJ10="e"),OR(CJ11="",CJ11="e"),OR(CJ12="",CJ12="e"),OR(CJ13="",CJ13="e"),OR(CJ14="",CJ14="e"),OR(CJ15="",CJ15="e"),OR(CJ16="",CJ16="e"),OR(CJ17="",CJ17="e"),OR(CJ18="",CJ18="e"),OR(CJ19="",CJ19="e"),OR(CJ20="",CJ20="e")),"E","Hors Zone Euro"))</f>
        <v/>
      </c>
      <c r="CH9" s="38"/>
      <c r="CI9" s="95"/>
      <c r="CJ9" s="112" t="str">
        <f>IF(CK9="","",VLOOKUP(CL9,'7 - Barème 2017'!$A$17:$G$231,7))</f>
        <v/>
      </c>
      <c r="CK9" s="36" t="str">
        <f>IF(CH$17&gt;4,4,"")</f>
        <v/>
      </c>
      <c r="CL9" s="37"/>
      <c r="CM9" s="88" t="str">
        <f>IF(CK9="","",VLOOKUP(CL9,'7 - Barème 2017'!$A$17:$H$249,8))</f>
        <v/>
      </c>
      <c r="CN9" s="145" t="str">
        <f>IF(CN6="","",IF(AND(OR(CQ6="e",CQ6=""),OR(CQ7="",CQ7="e"),OR(CQ8="",CQ8="e"),OR(CQ9="",CQ9="e"),OR(CQ10="",CQ10="e"),OR(CQ11="",CQ11="e"),OR(CQ12="",CQ12="e"),OR(CQ13="",CQ13="e"),OR(CQ14="",CQ14="e"),OR(CQ15="",CQ15="e"),OR(CQ16="",CQ16="e"),OR(CQ17="",CQ17="e"),OR(CQ18="",CQ18="e"),OR(CQ19="",CQ19="e"),OR(CQ20="",CQ20="e")),"E","Hors Zone Euro"))</f>
        <v/>
      </c>
      <c r="CO9" s="38"/>
      <c r="CP9" s="95"/>
      <c r="CQ9" s="112" t="str">
        <f>IF(CR9="","",VLOOKUP(CS9,'7 - Barème 2017'!$A$17:$G$231,7))</f>
        <v/>
      </c>
      <c r="CR9" s="36" t="str">
        <f>IF(CO$17&gt;4,4,"")</f>
        <v/>
      </c>
      <c r="CS9" s="37"/>
      <c r="CT9" s="88" t="str">
        <f>IF(CR9="","",VLOOKUP(CS9,'7 - Barème 2017'!$A$17:$H$249,8))</f>
        <v/>
      </c>
      <c r="CU9" s="146" t="str">
        <f>IF(CU6="","",IF(AND(OR(CX6="e",CX6=""),OR(CX7="",CX7="e"),OR(CX8="",CX8="e"),OR(CX9="",CX9="e"),OR(CX10="",CX10="e"),OR(CX11="",CX11="e"),OR(CX12="",CX12="e"),OR(CX13="",CX13="e"),OR(CX14="",CX14="e"),OR(CX15="",CX15="e"),OR(CX16="",CX16="e"),OR(CX17="",CX17="e"),OR(CX18="",CX18="e"),OR(CX19="",CX19="e"),OR(CX20="",CX20="e")),"E","Hors Zone Euro"))</f>
        <v/>
      </c>
      <c r="CV9" s="38"/>
      <c r="CW9" s="95"/>
      <c r="CX9" s="112" t="str">
        <f>IF(CY9="","",VLOOKUP(CZ9,'7 - Barème 2017'!$A$17:$G$231,7))</f>
        <v/>
      </c>
      <c r="CY9" s="36" t="str">
        <f>IF(CV$17&gt;4,4,"")</f>
        <v/>
      </c>
      <c r="CZ9" s="37"/>
      <c r="DA9" s="88" t="str">
        <f>IF(CY9="","",VLOOKUP(CZ9,'7 - Barème 2017'!$A$17:$H$249,8))</f>
        <v/>
      </c>
      <c r="DB9" s="145" t="str">
        <f>IF(DB6="","",IF(AND(OR(DE6="e",DE6=""),OR(DE7="",DE7="e"),OR(DE8="",DE8="e"),OR(DE9="",DE9="e"),OR(DE10="",DE10="e"),OR(DE11="",DE11="e"),OR(DE12="",DE12="e"),OR(DE13="",DE13="e"),OR(DE14="",DE14="e"),OR(DE15="",DE15="e"),OR(DE16="",DE16="e"),OR(DE17="",DE17="e"),OR(DE18="",DE18="e"),OR(DE19="",DE19="e"),OR(DE20="",DE20="e")),"E","Hors Zone Euro"))</f>
        <v/>
      </c>
      <c r="DC9" s="38"/>
      <c r="DD9" s="95"/>
      <c r="DE9" s="112" t="str">
        <f>IF(DF9="","",VLOOKUP(DG9,'7 - Barème 2017'!$A$17:$G$231,7))</f>
        <v/>
      </c>
      <c r="DF9" s="36" t="str">
        <f>IF(DC$17&gt;4,4,"")</f>
        <v/>
      </c>
      <c r="DG9" s="37"/>
      <c r="DH9" s="88" t="str">
        <f>IF(DF9="","",VLOOKUP(DG9,'7 - Barème 2017'!$A$17:$H$249,8))</f>
        <v/>
      </c>
      <c r="DI9" s="146" t="str">
        <f>IF(DI6="","",IF(AND(OR(DL6="e",DL6=""),OR(DL7="",DL7="e"),OR(DL8="",DL8="e"),OR(DL9="",DL9="e"),OR(DL10="",DL10="e"),OR(DL11="",DL11="e"),OR(DL12="",DL12="e"),OR(DL13="",DL13="e"),OR(DL14="",DL14="e"),OR(DL15="",DL15="e"),OR(DL16="",DL16="e"),OR(DL17="",DL17="e"),OR(DL18="",DL18="e"),OR(DL19="",DL19="e"),OR(DL20="",DL20="e")),"E","Hors Zone Euro"))</f>
        <v/>
      </c>
      <c r="DJ9" s="38"/>
      <c r="DK9" s="95"/>
      <c r="DL9" s="112" t="str">
        <f>IF(DM9="","",VLOOKUP(DN9,'7 - Barème 2017'!$A$17:$G$231,7))</f>
        <v/>
      </c>
      <c r="DM9" s="36" t="str">
        <f>IF(DJ$17&gt;4,4,"")</f>
        <v/>
      </c>
      <c r="DN9" s="37"/>
      <c r="DO9" s="88" t="str">
        <f>IF(DM9="","",VLOOKUP(DN9,'7 - Barème 2017'!$A$17:$H$249,8))</f>
        <v/>
      </c>
      <c r="DP9" s="145" t="str">
        <f>IF(DP6="","",IF(AND(OR(DS6="e",DS6=""),OR(DS7="",DS7="e"),OR(DS8="",DS8="e"),OR(DS9="",DS9="e"),OR(DS10="",DS10="e"),OR(DS11="",DS11="e"),OR(DS12="",DS12="e"),OR(DS13="",DS13="e"),OR(DS14="",DS14="e"),OR(DS15="",DS15="e"),OR(DS16="",DS16="e"),OR(DS17="",DS17="e"),OR(DS18="",DS18="e"),OR(DS19="",DS19="e"),OR(DS20="",DS20="e")),"E","Hors Zone Euro"))</f>
        <v/>
      </c>
      <c r="DQ9" s="38"/>
      <c r="DR9" s="95"/>
      <c r="DS9" s="112" t="str">
        <f>IF(DT9="","",VLOOKUP(DU9,'7 - Barème 2017'!$A$17:$G$231,7))</f>
        <v/>
      </c>
      <c r="DT9" s="36" t="str">
        <f>IF(DQ$17&gt;4,4,"")</f>
        <v/>
      </c>
      <c r="DU9" s="37"/>
      <c r="DV9" s="88" t="str">
        <f>IF(DT9="","",VLOOKUP(DU9,'7 - Barème 2017'!$A$17:$H$249,8))</f>
        <v/>
      </c>
      <c r="DW9" s="146" t="str">
        <f>IF(DW6="","",IF(AND(OR(DZ6="e",DZ6=""),OR(DZ7="",DZ7="e"),OR(DZ8="",DZ8="e"),OR(DZ9="",DZ9="e"),OR(DZ10="",DZ10="e"),OR(DZ11="",DZ11="e"),OR(DZ12="",DZ12="e"),OR(DZ13="",DZ13="e"),OR(DZ14="",DZ14="e"),OR(DZ15="",DZ15="e"),OR(DZ16="",DZ16="e"),OR(DZ17="",DZ17="e"),OR(DZ18="",DZ18="e"),OR(DZ19="",DZ19="e"),OR(DZ20="",DZ20="e")),"E","Hors Zone Euro"))</f>
        <v/>
      </c>
      <c r="DX9" s="38"/>
      <c r="DY9" s="95"/>
      <c r="DZ9" s="112" t="str">
        <f>IF(EA9="","",VLOOKUP(EB9,'7 - Barème 2017'!$A$17:$G$231,7))</f>
        <v/>
      </c>
      <c r="EA9" s="36" t="str">
        <f>IF(DX$17&gt;4,4,"")</f>
        <v/>
      </c>
      <c r="EB9" s="37"/>
      <c r="EC9" s="88" t="str">
        <f>IF(EA9="","",VLOOKUP(EB9,'7 - Barème 2017'!$A$17:$H$249,8))</f>
        <v/>
      </c>
      <c r="ED9" s="145" t="str">
        <f>IF(ED6="","",IF(AND(OR(EG6="e",EG6=""),OR(EG7="",EG7="e"),OR(EG8="",EG8="e"),OR(EG9="",EG9="e"),OR(EG10="",EG10="e"),OR(EG11="",EG11="e"),OR(EG12="",EG12="e"),OR(EG13="",EG13="e"),OR(EG14="",EG14="e"),OR(EG15="",EG15="e"),OR(EG16="",EG16="e"),OR(EG17="",EG17="e"),OR(EG18="",EG18="e"),OR(EG19="",EG19="e"),OR(EG20="",EG20="e")),"E","Hors Zone Euro"))</f>
        <v/>
      </c>
      <c r="EE9" s="38"/>
      <c r="EF9" s="95"/>
      <c r="EG9" s="112" t="str">
        <f>IF(EH9="","",VLOOKUP(EI9,'7 - Barème 2017'!$A$17:$G$231,7))</f>
        <v/>
      </c>
      <c r="EH9" s="36" t="str">
        <f>IF(EE$17&gt;4,4,"")</f>
        <v/>
      </c>
      <c r="EI9" s="37"/>
      <c r="EJ9" s="88" t="str">
        <f>IF(EH9="","",VLOOKUP(EI9,'7 - Barème 2017'!$A$17:$H$249,8))</f>
        <v/>
      </c>
      <c r="EK9" s="146" t="str">
        <f>IF(EK6="","",IF(AND(OR(EN6="e",EN6=""),OR(EN7="",EN7="e"),OR(EN8="",EN8="e"),OR(EN9="",EN9="e"),OR(EN10="",EN10="e"),OR(EN11="",EN11="e"),OR(EN12="",EN12="e"),OR(EN13="",EN13="e"),OR(EN14="",EN14="e"),OR(EN15="",EN15="e"),OR(EN16="",EN16="e"),OR(EN17="",EN17="e"),OR(EN18="",EN18="e"),OR(EN19="",EN19="e"),OR(EN20="",EN20="e")),"E","Hors Zone Euro"))</f>
        <v/>
      </c>
      <c r="EL9" s="38"/>
      <c r="EM9" s="95"/>
      <c r="EN9" s="112" t="str">
        <f>IF(EO9="","",VLOOKUP(EP9,'7 - Barème 2017'!$A$17:$G$231,7))</f>
        <v/>
      </c>
      <c r="EO9" s="36" t="str">
        <f>IF(EL$17&gt;4,4,"")</f>
        <v/>
      </c>
      <c r="EP9" s="37"/>
      <c r="EQ9" s="88" t="str">
        <f>IF(EO9="","",VLOOKUP(EP9,'7 - Barème 2017'!$A$17:$H$249,8))</f>
        <v/>
      </c>
      <c r="ER9" s="146" t="str">
        <f>IF(ER6="","",IF(AND(OR(EU6="e",EU6=""),OR(EU7="",EU7="e"),OR(EU8="",EU8="e"),OR(EU9="",EU9="e"),OR(EU10="",EU10="e"),OR(EU11="",EU11="e"),OR(EU12="",EU12="e"),OR(EU13="",EU13="e"),OR(EU14="",EU14="e"),OR(EU15="",EU15="e"),OR(EU16="",EU16="e"),OR(EU17="",EU17="e"),OR(EU18="",EU18="e"),OR(EU19="",EU19="e"),OR(EU20="",EU20="e")),"E","Hors Zone Euro"))</f>
        <v/>
      </c>
      <c r="ES9" s="38"/>
      <c r="ET9" s="95"/>
      <c r="EU9" s="112" t="str">
        <f>IF(EV9="","",VLOOKUP(EW9,'7 - Barème 2017'!$A$17:$G$231,7))</f>
        <v/>
      </c>
      <c r="EV9" s="36" t="str">
        <f>IF(ES$17&gt;4,4,"")</f>
        <v/>
      </c>
      <c r="EW9" s="37"/>
      <c r="EX9" s="88" t="str">
        <f>IF(EV9="","",VLOOKUP(EW9,'7 - Barème 2017'!$A$17:$H$249,8))</f>
        <v/>
      </c>
      <c r="EY9" s="146" t="str">
        <f>IF(EY6="","",IF(AND(OR(FB6="e",FB6=""),OR(FB7="",FB7="e"),OR(FB8="",FB8="e"),OR(FB9="",FB9="e"),OR(FB10="",FB10="e"),OR(FB11="",FB11="e"),OR(FB12="",FB12="e"),OR(FB13="",FB13="e"),OR(FB14="",FB14="e"),OR(FB15="",FB15="e"),OR(FB16="",FB16="e"),OR(FB17="",FB17="e"),OR(FB18="",FB18="e"),OR(FB19="",FB19="e"),OR(FB20="",FB20="e")),"E","Hors Zone Euro"))</f>
        <v/>
      </c>
      <c r="EZ9" s="38"/>
      <c r="FA9" s="95"/>
      <c r="FB9" s="112" t="str">
        <f>IF(FC9="","",VLOOKUP(FD9,'7 - Barème 2017'!$A$17:$G$231,7))</f>
        <v/>
      </c>
      <c r="FC9" s="36" t="str">
        <f>IF(EZ$17&gt;4,4,"")</f>
        <v/>
      </c>
      <c r="FD9" s="37"/>
      <c r="FE9" s="88" t="str">
        <f>IF(FC9="","",VLOOKUP(FD9,'7 - Barème 2017'!$A$17:$H$249,8))</f>
        <v/>
      </c>
      <c r="FF9" s="145" t="str">
        <f>IF(FF6="","",IF(AND(OR(FI6="e",FI6=""),OR(FI7="",FI7="e"),OR(FI8="",FI8="e"),OR(FI9="",FI9="e"),OR(FI10="",FI10="e"),OR(FI11="",FI11="e"),OR(FI12="",FI12="e"),OR(FI13="",FI13="e"),OR(FI14="",FI14="e"),OR(FI15="",FI15="e"),OR(FI16="",FI16="e"),OR(FI17="",FI17="e"),OR(FI18="",FI18="e"),OR(FI19="",FI19="e"),OR(FI20="",FI20="e")),"E","Hors Zone Euro"))</f>
        <v/>
      </c>
      <c r="FG9" s="38"/>
      <c r="FH9" s="95"/>
      <c r="FI9" s="112" t="str">
        <f>IF(FJ9="","",VLOOKUP(FK9,'7 - Barème 2017'!$A$17:$G$231,7))</f>
        <v/>
      </c>
      <c r="FJ9" s="36" t="str">
        <f>IF(FG$17&gt;4,4,"")</f>
        <v/>
      </c>
      <c r="FK9" s="37"/>
      <c r="FL9" s="88" t="str">
        <f>IF(FJ9="","",VLOOKUP(FK9,'7 - Barème 2017'!$A$17:$H$249,8))</f>
        <v/>
      </c>
      <c r="FM9"/>
      <c r="FN9" s="177" t="s">
        <v>568</v>
      </c>
      <c r="FO9"/>
      <c r="FP9"/>
      <c r="FQ9"/>
      <c r="FR9"/>
      <c r="FS9"/>
      <c r="FT9"/>
    </row>
    <row r="10" spans="1:176" s="9" customFormat="1" x14ac:dyDescent="0.15">
      <c r="A10" s="83"/>
      <c r="B10" s="95"/>
      <c r="C10" s="95"/>
      <c r="D10" s="112" t="str">
        <f>IF(E10="","",VLOOKUP(F10,'7 - Barème 2017'!$A$17:$G$231,7))</f>
        <v/>
      </c>
      <c r="E10" s="36" t="str">
        <f>IF(B$17&gt;5,5,"")</f>
        <v/>
      </c>
      <c r="F10" s="37"/>
      <c r="G10" s="88" t="str">
        <f>IF(E10="","",VLOOKUP(F10,'7 - Barème 2017'!$A$17:$H$249,8))</f>
        <v/>
      </c>
      <c r="H10" s="83"/>
      <c r="I10" s="38"/>
      <c r="J10" s="38"/>
      <c r="K10" s="112" t="str">
        <f>IF(L10="","",VLOOKUP(M10,'7 - Barème 2017'!$A$17:$G$231,7))</f>
        <v/>
      </c>
      <c r="L10" s="36" t="str">
        <f>IF(I$17&gt;5,5,"")</f>
        <v/>
      </c>
      <c r="M10" s="37"/>
      <c r="N10" s="88" t="str">
        <f>IF(L10="","",VLOOKUP(M10,'7 - Barème 2017'!$A$17:$H$249,8))</f>
        <v/>
      </c>
      <c r="O10" s="83"/>
      <c r="P10" s="38"/>
      <c r="Q10" s="95"/>
      <c r="R10" s="112" t="str">
        <f>IF(S10="","",VLOOKUP(T10,'7 - Barème 2017'!$A$17:$G$231,7))</f>
        <v/>
      </c>
      <c r="S10" s="36" t="str">
        <f>IF(P$17&gt;5,5,"")</f>
        <v/>
      </c>
      <c r="T10" s="37"/>
      <c r="U10" s="88" t="str">
        <f>IF(S10="","",VLOOKUP(T10,'7 - Barème 2017'!$A$17:$H$249,8))</f>
        <v/>
      </c>
      <c r="V10" s="103"/>
      <c r="W10" s="38"/>
      <c r="X10" s="95"/>
      <c r="Y10" s="112" t="str">
        <f>IF(Z10="","",VLOOKUP(AA10,'7 - Barème 2017'!$A$17:$G$231,7))</f>
        <v/>
      </c>
      <c r="Z10" s="36" t="str">
        <f>IF(W$17&gt;5,5,"")</f>
        <v/>
      </c>
      <c r="AA10" s="37"/>
      <c r="AB10" s="88" t="str">
        <f>IF(Z10="","",VLOOKUP(AA10,'7 - Barème 2017'!$A$17:$H$249,8))</f>
        <v/>
      </c>
      <c r="AC10" s="83"/>
      <c r="AD10" s="38"/>
      <c r="AE10" s="95"/>
      <c r="AF10" s="112" t="str">
        <f>IF(AG10="","",VLOOKUP(AH10,'7 - Barème 2017'!$A$17:$G$231,7))</f>
        <v/>
      </c>
      <c r="AG10" s="36" t="str">
        <f>IF(AD$17&gt;5,5,"")</f>
        <v/>
      </c>
      <c r="AH10" s="37"/>
      <c r="AI10" s="88" t="str">
        <f>IF(AG10="","",VLOOKUP(AH10,'7 - Barème 2017'!$A$17:$H$249,8))</f>
        <v/>
      </c>
      <c r="AJ10" s="103"/>
      <c r="AK10" s="38"/>
      <c r="AL10" s="95"/>
      <c r="AM10" s="112" t="str">
        <f>IF(AN10="","",VLOOKUP(AO10,'7 - Barème 2017'!$A$17:$G$231,7))</f>
        <v/>
      </c>
      <c r="AN10" s="36" t="str">
        <f>IF(AK$17&gt;5,5,"")</f>
        <v/>
      </c>
      <c r="AO10" s="37"/>
      <c r="AP10" s="88" t="str">
        <f>IF(AN10="","",VLOOKUP(AO10,'7 - Barème 2017'!$A$17:$H$249,8))</f>
        <v/>
      </c>
      <c r="AQ10" s="83"/>
      <c r="AR10" s="38"/>
      <c r="AS10" s="95"/>
      <c r="AT10" s="112" t="str">
        <f>IF(AU10="","",VLOOKUP(AV10,'7 - Barème 2017'!$A$17:$G$231,7))</f>
        <v/>
      </c>
      <c r="AU10" s="36" t="str">
        <f>IF(AR$17&gt;5,5,"")</f>
        <v/>
      </c>
      <c r="AV10" s="37"/>
      <c r="AW10" s="88" t="str">
        <f>IF(AU10="","",VLOOKUP(AV10,'7 - Barème 2017'!$A$17:$H$249,8))</f>
        <v/>
      </c>
      <c r="AX10" s="103"/>
      <c r="AY10" s="38"/>
      <c r="AZ10" s="95"/>
      <c r="BA10" s="112" t="str">
        <f>IF(BB10="","",VLOOKUP(BC10,'7 - Barème 2017'!$A$17:$G$231,7))</f>
        <v/>
      </c>
      <c r="BB10" s="36" t="str">
        <f>IF(AY$17&gt;5,5,"")</f>
        <v/>
      </c>
      <c r="BC10" s="37"/>
      <c r="BD10" s="88" t="str">
        <f>IF(BB10="","",VLOOKUP(BC10,'7 - Barème 2017'!$A$17:$H$249,8))</f>
        <v/>
      </c>
      <c r="BE10" s="83"/>
      <c r="BF10" s="38"/>
      <c r="BG10" s="95"/>
      <c r="BH10" s="112" t="str">
        <f>IF(BI10="","",VLOOKUP(BJ10,'7 - Barème 2017'!$A$17:$G$231,7))</f>
        <v/>
      </c>
      <c r="BI10" s="36" t="str">
        <f>IF(BF$17&gt;5,5,"")</f>
        <v/>
      </c>
      <c r="BJ10" s="37"/>
      <c r="BK10" s="88" t="str">
        <f>IF(BI10="","",VLOOKUP(BJ10,'7 - Barème 2017'!$A$17:$H$249,8))</f>
        <v/>
      </c>
      <c r="BL10" s="103"/>
      <c r="BM10" s="38"/>
      <c r="BN10" s="95"/>
      <c r="BO10" s="112" t="str">
        <f>IF(BP10="","",VLOOKUP(BQ10,'7 - Barème 2017'!$A$17:$G$231,7))</f>
        <v/>
      </c>
      <c r="BP10" s="36" t="str">
        <f>IF(BM$17&gt;5,5,"")</f>
        <v/>
      </c>
      <c r="BQ10" s="37"/>
      <c r="BR10" s="88" t="str">
        <f>IF(BP10="","",VLOOKUP(BQ10,'7 - Barème 2017'!$A$17:$H$249,8))</f>
        <v/>
      </c>
      <c r="BS10" s="83"/>
      <c r="BT10" s="38"/>
      <c r="BU10" s="95"/>
      <c r="BV10" s="112" t="str">
        <f>IF(BW10="","",VLOOKUP(BX10,'7 - Barème 2017'!$A$17:$G$231,7))</f>
        <v/>
      </c>
      <c r="BW10" s="36" t="str">
        <f>IF(BT$17&gt;5,5,"")</f>
        <v/>
      </c>
      <c r="BX10" s="37"/>
      <c r="BY10" s="88" t="str">
        <f>IF(BW10="","",VLOOKUP(BX10,'7 - Barème 2017'!$A$17:$H$249,8))</f>
        <v/>
      </c>
      <c r="BZ10" s="103"/>
      <c r="CA10" s="38"/>
      <c r="CB10" s="95"/>
      <c r="CC10" s="112" t="str">
        <f>IF(CD10="","",VLOOKUP(CE10,'7 - Barème 2017'!$A$17:$G$231,7))</f>
        <v/>
      </c>
      <c r="CD10" s="36" t="str">
        <f>IF(CA$17&gt;5,5,"")</f>
        <v/>
      </c>
      <c r="CE10" s="37"/>
      <c r="CF10" s="88" t="str">
        <f>IF(CD10="","",VLOOKUP(CE10,'7 - Barème 2017'!$A$17:$H$249,8))</f>
        <v/>
      </c>
      <c r="CG10" s="83"/>
      <c r="CH10" s="38"/>
      <c r="CI10" s="95"/>
      <c r="CJ10" s="112" t="str">
        <f>IF(CK10="","",VLOOKUP(CL10,'7 - Barème 2017'!$A$17:$G$231,7))</f>
        <v/>
      </c>
      <c r="CK10" s="36" t="str">
        <f>IF(CH$17&gt;5,5,"")</f>
        <v/>
      </c>
      <c r="CL10" s="37"/>
      <c r="CM10" s="88" t="str">
        <f>IF(CK10="","",VLOOKUP(CL10,'7 - Barème 2017'!$A$17:$H$249,8))</f>
        <v/>
      </c>
      <c r="CN10" s="103"/>
      <c r="CO10" s="38"/>
      <c r="CP10" s="95"/>
      <c r="CQ10" s="112" t="str">
        <f>IF(CR10="","",VLOOKUP(CS10,'7 - Barème 2017'!$A$17:$G$231,7))</f>
        <v/>
      </c>
      <c r="CR10" s="36" t="str">
        <f>IF(CO$17&gt;5,5,"")</f>
        <v/>
      </c>
      <c r="CS10" s="37"/>
      <c r="CT10" s="88" t="str">
        <f>IF(CR10="","",VLOOKUP(CS10,'7 - Barème 2017'!$A$17:$H$249,8))</f>
        <v/>
      </c>
      <c r="CU10" s="83"/>
      <c r="CV10" s="38"/>
      <c r="CW10" s="95"/>
      <c r="CX10" s="112" t="str">
        <f>IF(CY10="","",VLOOKUP(CZ10,'7 - Barème 2017'!$A$17:$G$231,7))</f>
        <v/>
      </c>
      <c r="CY10" s="36" t="str">
        <f>IF(CV$17&gt;5,5,"")</f>
        <v/>
      </c>
      <c r="CZ10" s="37"/>
      <c r="DA10" s="88" t="str">
        <f>IF(CY10="","",VLOOKUP(CZ10,'7 - Barème 2017'!$A$17:$H$249,8))</f>
        <v/>
      </c>
      <c r="DB10" s="103"/>
      <c r="DC10" s="38"/>
      <c r="DD10" s="95"/>
      <c r="DE10" s="112" t="str">
        <f>IF(DF10="","",VLOOKUP(DG10,'7 - Barème 2017'!$A$17:$G$231,7))</f>
        <v/>
      </c>
      <c r="DF10" s="36" t="str">
        <f>IF(DC$17&gt;5,5,"")</f>
        <v/>
      </c>
      <c r="DG10" s="37"/>
      <c r="DH10" s="88" t="str">
        <f>IF(DF10="","",VLOOKUP(DG10,'7 - Barème 2017'!$A$17:$H$249,8))</f>
        <v/>
      </c>
      <c r="DI10" s="83"/>
      <c r="DJ10" s="38"/>
      <c r="DK10" s="95"/>
      <c r="DL10" s="112" t="str">
        <f>IF(DM10="","",VLOOKUP(DN10,'7 - Barème 2017'!$A$17:$G$231,7))</f>
        <v/>
      </c>
      <c r="DM10" s="36" t="str">
        <f>IF(DJ$17&gt;5,5,"")</f>
        <v/>
      </c>
      <c r="DN10" s="37"/>
      <c r="DO10" s="88" t="str">
        <f>IF(DM10="","",VLOOKUP(DN10,'7 - Barème 2017'!$A$17:$H$249,8))</f>
        <v/>
      </c>
      <c r="DP10" s="103"/>
      <c r="DQ10" s="38"/>
      <c r="DR10" s="95"/>
      <c r="DS10" s="112" t="str">
        <f>IF(DT10="","",VLOOKUP(DU10,'7 - Barème 2017'!$A$17:$G$231,7))</f>
        <v/>
      </c>
      <c r="DT10" s="36" t="str">
        <f>IF(DQ$17&gt;5,5,"")</f>
        <v/>
      </c>
      <c r="DU10" s="37"/>
      <c r="DV10" s="88" t="str">
        <f>IF(DT10="","",VLOOKUP(DU10,'7 - Barème 2017'!$A$17:$H$249,8))</f>
        <v/>
      </c>
      <c r="DW10" s="83"/>
      <c r="DX10" s="38"/>
      <c r="DY10" s="95"/>
      <c r="DZ10" s="112" t="str">
        <f>IF(EA10="","",VLOOKUP(EB10,'7 - Barème 2017'!$A$17:$G$231,7))</f>
        <v/>
      </c>
      <c r="EA10" s="36" t="str">
        <f>IF(DX$17&gt;5,5,"")</f>
        <v/>
      </c>
      <c r="EB10" s="37"/>
      <c r="EC10" s="88" t="str">
        <f>IF(EA10="","",VLOOKUP(EB10,'7 - Barème 2017'!$A$17:$H$249,8))</f>
        <v/>
      </c>
      <c r="ED10" s="103"/>
      <c r="EE10" s="38"/>
      <c r="EF10" s="95"/>
      <c r="EG10" s="112" t="str">
        <f>IF(EH10="","",VLOOKUP(EI10,'7 - Barème 2017'!$A$17:$G$231,7))</f>
        <v/>
      </c>
      <c r="EH10" s="36" t="str">
        <f>IF(EE$17&gt;5,5,"")</f>
        <v/>
      </c>
      <c r="EI10" s="37"/>
      <c r="EJ10" s="88" t="str">
        <f>IF(EH10="","",VLOOKUP(EI10,'7 - Barème 2017'!$A$17:$H$249,8))</f>
        <v/>
      </c>
      <c r="EK10" s="83"/>
      <c r="EL10" s="38"/>
      <c r="EM10" s="95"/>
      <c r="EN10" s="112" t="str">
        <f>IF(EO10="","",VLOOKUP(EP10,'7 - Barème 2017'!$A$17:$G$231,7))</f>
        <v/>
      </c>
      <c r="EO10" s="36" t="str">
        <f>IF(EL$17&gt;5,5,"")</f>
        <v/>
      </c>
      <c r="EP10" s="37"/>
      <c r="EQ10" s="88" t="str">
        <f>IF(EO10="","",VLOOKUP(EP10,'7 - Barème 2017'!$A$17:$H$249,8))</f>
        <v/>
      </c>
      <c r="ER10" s="103"/>
      <c r="ES10" s="38"/>
      <c r="ET10" s="95"/>
      <c r="EU10" s="112" t="str">
        <f>IF(EV10="","",VLOOKUP(EW10,'7 - Barème 2017'!$A$17:$G$231,7))</f>
        <v/>
      </c>
      <c r="EV10" s="36" t="str">
        <f>IF(ES$17&gt;5,5,"")</f>
        <v/>
      </c>
      <c r="EW10" s="37"/>
      <c r="EX10" s="88" t="str">
        <f>IF(EV10="","",VLOOKUP(EW10,'7 - Barème 2017'!$A$17:$H$249,8))</f>
        <v/>
      </c>
      <c r="EY10" s="83"/>
      <c r="EZ10" s="38"/>
      <c r="FA10" s="95"/>
      <c r="FB10" s="112" t="str">
        <f>IF(FC10="","",VLOOKUP(FD10,'7 - Barème 2017'!$A$17:$G$231,7))</f>
        <v/>
      </c>
      <c r="FC10" s="36" t="str">
        <f>IF(EZ$17&gt;5,5,"")</f>
        <v/>
      </c>
      <c r="FD10" s="37"/>
      <c r="FE10" s="88" t="str">
        <f>IF(FC10="","",VLOOKUP(FD10,'7 - Barème 2017'!$A$17:$H$249,8))</f>
        <v/>
      </c>
      <c r="FF10" s="103"/>
      <c r="FG10" s="38"/>
      <c r="FH10" s="95"/>
      <c r="FI10" s="112" t="str">
        <f>IF(FJ10="","",VLOOKUP(FK10,'7 - Barème 2017'!$A$17:$G$231,7))</f>
        <v/>
      </c>
      <c r="FJ10" s="36" t="str">
        <f>IF(FG$17&gt;5,5,"")</f>
        <v/>
      </c>
      <c r="FK10" s="37"/>
      <c r="FL10" s="88" t="str">
        <f>IF(FJ10="","",VLOOKUP(FK10,'7 - Barème 2017'!$A$17:$H$249,8))</f>
        <v/>
      </c>
      <c r="FM10"/>
      <c r="FN10" s="177" t="s">
        <v>776</v>
      </c>
      <c r="FO10"/>
      <c r="FP10"/>
      <c r="FQ10"/>
      <c r="FR10"/>
      <c r="FS10"/>
      <c r="FT10"/>
    </row>
    <row r="11" spans="1:176" s="9" customFormat="1" x14ac:dyDescent="0.15">
      <c r="A11" s="49" t="s">
        <v>673</v>
      </c>
      <c r="B11" s="95"/>
      <c r="C11" s="95"/>
      <c r="D11" s="112" t="str">
        <f>IF(E11="","",VLOOKUP(F11,'7 - Barème 2017'!$A$17:$G$231,7))</f>
        <v/>
      </c>
      <c r="E11" s="36" t="str">
        <f>IF(B$17&gt;6,6,"")</f>
        <v/>
      </c>
      <c r="F11" s="37"/>
      <c r="G11" s="88" t="str">
        <f>IF(E11="","",VLOOKUP(F11,'7 - Barème 2017'!$A$17:$H$249,8))</f>
        <v/>
      </c>
      <c r="H11" s="49" t="s">
        <v>673</v>
      </c>
      <c r="I11" s="38"/>
      <c r="J11" s="38"/>
      <c r="K11" s="112" t="str">
        <f>IF(L11="","",VLOOKUP(M11,'7 - Barème 2017'!$A$17:$G$231,7))</f>
        <v/>
      </c>
      <c r="L11" s="36" t="str">
        <f>IF(I$17&gt;6,6,"")</f>
        <v/>
      </c>
      <c r="M11" s="37"/>
      <c r="N11" s="88" t="str">
        <f>IF(L11="","",VLOOKUP(M11,'7 - Barème 2017'!$A$17:$H$249,8))</f>
        <v/>
      </c>
      <c r="O11" s="49" t="s">
        <v>673</v>
      </c>
      <c r="P11" s="38"/>
      <c r="Q11" s="95"/>
      <c r="R11" s="112" t="str">
        <f>IF(S11="","",VLOOKUP(T11,'7 - Barème 2017'!$A$17:$G$231,7))</f>
        <v/>
      </c>
      <c r="S11" s="36" t="str">
        <f>IF(P$17&gt;6,6,"")</f>
        <v/>
      </c>
      <c r="T11" s="37"/>
      <c r="U11" s="88" t="str">
        <f>IF(S11="","",VLOOKUP(T11,'7 - Barème 2017'!$A$17:$H$249,8))</f>
        <v/>
      </c>
      <c r="V11" s="25" t="s">
        <v>673</v>
      </c>
      <c r="W11" s="38"/>
      <c r="X11" s="95"/>
      <c r="Y11" s="112" t="str">
        <f>IF(Z11="","",VLOOKUP(AA11,'7 - Barème 2017'!$A$17:$G$231,7))</f>
        <v/>
      </c>
      <c r="Z11" s="36" t="str">
        <f>IF(W$17&gt;6,6,"")</f>
        <v/>
      </c>
      <c r="AA11" s="37"/>
      <c r="AB11" s="88" t="str">
        <f>IF(Z11="","",VLOOKUP(AA11,'7 - Barème 2017'!$A$17:$H$249,8))</f>
        <v/>
      </c>
      <c r="AC11" s="49" t="s">
        <v>673</v>
      </c>
      <c r="AD11" s="38"/>
      <c r="AE11" s="95"/>
      <c r="AF11" s="112" t="str">
        <f>IF(AG11="","",VLOOKUP(AH11,'7 - Barème 2017'!$A$17:$G$231,7))</f>
        <v/>
      </c>
      <c r="AG11" s="36" t="str">
        <f>IF(AD$17&gt;6,6,"")</f>
        <v/>
      </c>
      <c r="AH11" s="37"/>
      <c r="AI11" s="88" t="str">
        <f>IF(AG11="","",VLOOKUP(AH11,'7 - Barème 2017'!$A$17:$H$249,8))</f>
        <v/>
      </c>
      <c r="AJ11" s="25" t="s">
        <v>673</v>
      </c>
      <c r="AK11" s="38"/>
      <c r="AL11" s="95"/>
      <c r="AM11" s="112" t="str">
        <f>IF(AN11="","",VLOOKUP(AO11,'7 - Barème 2017'!$A$17:$G$231,7))</f>
        <v/>
      </c>
      <c r="AN11" s="36" t="str">
        <f>IF(AK$17&gt;6,6,"")</f>
        <v/>
      </c>
      <c r="AO11" s="37"/>
      <c r="AP11" s="88" t="str">
        <f>IF(AN11="","",VLOOKUP(AO11,'7 - Barème 2017'!$A$17:$H$249,8))</f>
        <v/>
      </c>
      <c r="AQ11" s="49" t="s">
        <v>673</v>
      </c>
      <c r="AR11" s="38"/>
      <c r="AS11" s="95"/>
      <c r="AT11" s="112" t="str">
        <f>IF(AU11="","",VLOOKUP(AV11,'7 - Barème 2017'!$A$17:$G$231,7))</f>
        <v/>
      </c>
      <c r="AU11" s="36" t="str">
        <f>IF(AR$17&gt;6,6,"")</f>
        <v/>
      </c>
      <c r="AV11" s="37"/>
      <c r="AW11" s="88" t="str">
        <f>IF(AU11="","",VLOOKUP(AV11,'7 - Barème 2017'!$A$17:$H$249,8))</f>
        <v/>
      </c>
      <c r="AX11" s="25" t="s">
        <v>673</v>
      </c>
      <c r="AY11" s="38"/>
      <c r="AZ11" s="95"/>
      <c r="BA11" s="112" t="str">
        <f>IF(BB11="","",VLOOKUP(BC11,'7 - Barème 2017'!$A$17:$G$231,7))</f>
        <v/>
      </c>
      <c r="BB11" s="36" t="str">
        <f>IF(AY$17&gt;6,6,"")</f>
        <v/>
      </c>
      <c r="BC11" s="37"/>
      <c r="BD11" s="88" t="str">
        <f>IF(BB11="","",VLOOKUP(BC11,'7 - Barème 2017'!$A$17:$H$249,8))</f>
        <v/>
      </c>
      <c r="BE11" s="49" t="s">
        <v>673</v>
      </c>
      <c r="BF11" s="38"/>
      <c r="BG11" s="95"/>
      <c r="BH11" s="112" t="str">
        <f>IF(BI11="","",VLOOKUP(BJ11,'7 - Barème 2017'!$A$17:$G$231,7))</f>
        <v/>
      </c>
      <c r="BI11" s="36" t="str">
        <f>IF(BF$17&gt;6,6,"")</f>
        <v/>
      </c>
      <c r="BJ11" s="37"/>
      <c r="BK11" s="88" t="str">
        <f>IF(BI11="","",VLOOKUP(BJ11,'7 - Barème 2017'!$A$17:$H$249,8))</f>
        <v/>
      </c>
      <c r="BL11" s="25" t="s">
        <v>673</v>
      </c>
      <c r="BM11" s="38"/>
      <c r="BN11" s="95"/>
      <c r="BO11" s="112" t="str">
        <f>IF(BP11="","",VLOOKUP(BQ11,'7 - Barème 2017'!$A$17:$G$231,7))</f>
        <v/>
      </c>
      <c r="BP11" s="36" t="str">
        <f>IF(BM$17&gt;6,6,"")</f>
        <v/>
      </c>
      <c r="BQ11" s="37"/>
      <c r="BR11" s="88" t="str">
        <f>IF(BP11="","",VLOOKUP(BQ11,'7 - Barème 2017'!$A$17:$H$249,8))</f>
        <v/>
      </c>
      <c r="BS11" s="49" t="s">
        <v>673</v>
      </c>
      <c r="BT11" s="38"/>
      <c r="BU11" s="95"/>
      <c r="BV11" s="112" t="str">
        <f>IF(BW11="","",VLOOKUP(BX11,'7 - Barème 2017'!$A$17:$G$231,7))</f>
        <v/>
      </c>
      <c r="BW11" s="36" t="str">
        <f>IF(BT$17&gt;6,6,"")</f>
        <v/>
      </c>
      <c r="BX11" s="37"/>
      <c r="BY11" s="88" t="str">
        <f>IF(BW11="","",VLOOKUP(BX11,'7 - Barème 2017'!$A$17:$H$249,8))</f>
        <v/>
      </c>
      <c r="BZ11" s="25" t="s">
        <v>673</v>
      </c>
      <c r="CA11" s="38"/>
      <c r="CB11" s="95"/>
      <c r="CC11" s="112" t="str">
        <f>IF(CD11="","",VLOOKUP(CE11,'7 - Barème 2017'!$A$17:$G$231,7))</f>
        <v/>
      </c>
      <c r="CD11" s="36" t="str">
        <f>IF(CA$17&gt;6,6,"")</f>
        <v/>
      </c>
      <c r="CE11" s="37"/>
      <c r="CF11" s="88" t="str">
        <f>IF(CD11="","",VLOOKUP(CE11,'7 - Barème 2017'!$A$17:$H$249,8))</f>
        <v/>
      </c>
      <c r="CG11" s="49" t="s">
        <v>673</v>
      </c>
      <c r="CH11" s="38"/>
      <c r="CI11" s="95"/>
      <c r="CJ11" s="112" t="str">
        <f>IF(CK11="","",VLOOKUP(CL11,'7 - Barème 2017'!$A$17:$G$231,7))</f>
        <v/>
      </c>
      <c r="CK11" s="36" t="str">
        <f>IF(CH$17&gt;6,6,"")</f>
        <v/>
      </c>
      <c r="CL11" s="37"/>
      <c r="CM11" s="88" t="str">
        <f>IF(CK11="","",VLOOKUP(CL11,'7 - Barème 2017'!$A$17:$H$249,8))</f>
        <v/>
      </c>
      <c r="CN11" s="25" t="s">
        <v>673</v>
      </c>
      <c r="CO11" s="38"/>
      <c r="CP11" s="95"/>
      <c r="CQ11" s="112" t="str">
        <f>IF(CR11="","",VLOOKUP(CS11,'7 - Barème 2017'!$A$17:$G$231,7))</f>
        <v/>
      </c>
      <c r="CR11" s="36" t="str">
        <f>IF(CO$17&gt;6,6,"")</f>
        <v/>
      </c>
      <c r="CS11" s="37"/>
      <c r="CT11" s="88" t="str">
        <f>IF(CR11="","",VLOOKUP(CS11,'7 - Barème 2017'!$A$17:$H$249,8))</f>
        <v/>
      </c>
      <c r="CU11" s="49" t="s">
        <v>673</v>
      </c>
      <c r="CV11" s="38"/>
      <c r="CW11" s="95"/>
      <c r="CX11" s="112" t="str">
        <f>IF(CY11="","",VLOOKUP(CZ11,'7 - Barème 2017'!$A$17:$G$231,7))</f>
        <v/>
      </c>
      <c r="CY11" s="36" t="str">
        <f>IF(CV$17&gt;6,6,"")</f>
        <v/>
      </c>
      <c r="CZ11" s="37"/>
      <c r="DA11" s="88" t="str">
        <f>IF(CY11="","",VLOOKUP(CZ11,'7 - Barème 2017'!$A$17:$H$249,8))</f>
        <v/>
      </c>
      <c r="DB11" s="25" t="s">
        <v>673</v>
      </c>
      <c r="DC11" s="38"/>
      <c r="DD11" s="95"/>
      <c r="DE11" s="112" t="str">
        <f>IF(DF11="","",VLOOKUP(DG11,'7 - Barème 2017'!$A$17:$G$231,7))</f>
        <v/>
      </c>
      <c r="DF11" s="36" t="str">
        <f>IF(DC$17&gt;6,6,"")</f>
        <v/>
      </c>
      <c r="DG11" s="37"/>
      <c r="DH11" s="88" t="str">
        <f>IF(DF11="","",VLOOKUP(DG11,'7 - Barème 2017'!$A$17:$H$249,8))</f>
        <v/>
      </c>
      <c r="DI11" s="49" t="s">
        <v>673</v>
      </c>
      <c r="DJ11" s="38"/>
      <c r="DK11" s="95"/>
      <c r="DL11" s="112" t="str">
        <f>IF(DM11="","",VLOOKUP(DN11,'7 - Barème 2017'!$A$17:$G$231,7))</f>
        <v/>
      </c>
      <c r="DM11" s="36" t="str">
        <f>IF(DJ$17&gt;6,6,"")</f>
        <v/>
      </c>
      <c r="DN11" s="37"/>
      <c r="DO11" s="88" t="str">
        <f>IF(DM11="","",VLOOKUP(DN11,'7 - Barème 2017'!$A$17:$H$249,8))</f>
        <v/>
      </c>
      <c r="DP11" s="25" t="s">
        <v>673</v>
      </c>
      <c r="DQ11" s="38"/>
      <c r="DR11" s="95"/>
      <c r="DS11" s="112" t="str">
        <f>IF(DT11="","",VLOOKUP(DU11,'7 - Barème 2017'!$A$17:$G$231,7))</f>
        <v/>
      </c>
      <c r="DT11" s="36" t="str">
        <f>IF(DQ$17&gt;6,6,"")</f>
        <v/>
      </c>
      <c r="DU11" s="37"/>
      <c r="DV11" s="88" t="str">
        <f>IF(DT11="","",VLOOKUP(DU11,'7 - Barème 2017'!$A$17:$H$249,8))</f>
        <v/>
      </c>
      <c r="DW11" s="49" t="s">
        <v>673</v>
      </c>
      <c r="DX11" s="38"/>
      <c r="DY11" s="95"/>
      <c r="DZ11" s="112" t="str">
        <f>IF(EA11="","",VLOOKUP(EB11,'7 - Barème 2017'!$A$17:$G$231,7))</f>
        <v/>
      </c>
      <c r="EA11" s="36" t="str">
        <f>IF(DX$17&gt;6,6,"")</f>
        <v/>
      </c>
      <c r="EB11" s="37"/>
      <c r="EC11" s="88" t="str">
        <f>IF(EA11="","",VLOOKUP(EB11,'7 - Barème 2017'!$A$17:$H$249,8))</f>
        <v/>
      </c>
      <c r="ED11" s="25" t="s">
        <v>673</v>
      </c>
      <c r="EE11" s="38"/>
      <c r="EF11" s="95"/>
      <c r="EG11" s="112" t="str">
        <f>IF(EH11="","",VLOOKUP(EI11,'7 - Barème 2017'!$A$17:$G$231,7))</f>
        <v/>
      </c>
      <c r="EH11" s="36" t="str">
        <f>IF(EE$17&gt;6,6,"")</f>
        <v/>
      </c>
      <c r="EI11" s="37"/>
      <c r="EJ11" s="88" t="str">
        <f>IF(EH11="","",VLOOKUP(EI11,'7 - Barème 2017'!$A$17:$H$249,8))</f>
        <v/>
      </c>
      <c r="EK11" s="49" t="s">
        <v>673</v>
      </c>
      <c r="EL11" s="38"/>
      <c r="EM11" s="95"/>
      <c r="EN11" s="112" t="str">
        <f>IF(EO11="","",VLOOKUP(EP11,'7 - Barème 2017'!$A$17:$G$231,7))</f>
        <v/>
      </c>
      <c r="EO11" s="36" t="str">
        <f>IF(EL$17&gt;6,6,"")</f>
        <v/>
      </c>
      <c r="EP11" s="37"/>
      <c r="EQ11" s="88" t="str">
        <f>IF(EO11="","",VLOOKUP(EP11,'7 - Barème 2017'!$A$17:$H$249,8))</f>
        <v/>
      </c>
      <c r="ER11" s="25" t="s">
        <v>673</v>
      </c>
      <c r="ES11" s="38"/>
      <c r="ET11" s="95"/>
      <c r="EU11" s="112" t="str">
        <f>IF(EV11="","",VLOOKUP(EW11,'7 - Barème 2017'!$A$17:$G$231,7))</f>
        <v/>
      </c>
      <c r="EV11" s="36" t="str">
        <f>IF(ES$17&gt;6,6,"")</f>
        <v/>
      </c>
      <c r="EW11" s="37"/>
      <c r="EX11" s="88" t="str">
        <f>IF(EV11="","",VLOOKUP(EW11,'7 - Barème 2017'!$A$17:$H$249,8))</f>
        <v/>
      </c>
      <c r="EY11" s="49" t="s">
        <v>673</v>
      </c>
      <c r="EZ11" s="38"/>
      <c r="FA11" s="95"/>
      <c r="FB11" s="112" t="str">
        <f>IF(FC11="","",VLOOKUP(FD11,'7 - Barème 2017'!$A$17:$G$231,7))</f>
        <v/>
      </c>
      <c r="FC11" s="36" t="str">
        <f>IF(EZ$17&gt;6,6,"")</f>
        <v/>
      </c>
      <c r="FD11" s="37"/>
      <c r="FE11" s="88" t="str">
        <f>IF(FC11="","",VLOOKUP(FD11,'7 - Barème 2017'!$A$17:$H$249,8))</f>
        <v/>
      </c>
      <c r="FF11" s="25" t="s">
        <v>673</v>
      </c>
      <c r="FG11" s="38"/>
      <c r="FH11" s="95"/>
      <c r="FI11" s="112" t="str">
        <f>IF(FJ11="","",VLOOKUP(FK11,'7 - Barème 2017'!$A$17:$G$231,7))</f>
        <v/>
      </c>
      <c r="FJ11" s="36" t="str">
        <f>IF(FG$17&gt;6,6,"")</f>
        <v/>
      </c>
      <c r="FK11" s="37"/>
      <c r="FL11" s="88" t="str">
        <f>IF(FJ11="","",VLOOKUP(FK11,'7 - Barème 2017'!$A$17:$H$249,8))</f>
        <v/>
      </c>
      <c r="FM11"/>
      <c r="FN11" s="177" t="s">
        <v>405</v>
      </c>
      <c r="FO11"/>
      <c r="FP11"/>
      <c r="FQ11"/>
      <c r="FR11"/>
      <c r="FS11"/>
      <c r="FT11"/>
    </row>
    <row r="12" spans="1:176" s="9" customFormat="1" x14ac:dyDescent="0.15">
      <c r="A12" s="84"/>
      <c r="B12" s="95"/>
      <c r="C12" s="95"/>
      <c r="D12" s="112" t="str">
        <f>IF(E12="","",VLOOKUP(F12,'7 - Barème 2017'!$A$17:$G$231,7))</f>
        <v/>
      </c>
      <c r="E12" s="36" t="str">
        <f>IF(B$17&gt;7,7,"")</f>
        <v/>
      </c>
      <c r="F12" s="37"/>
      <c r="G12" s="88" t="str">
        <f>IF(E12="","",VLOOKUP(F12,'7 - Barème 2017'!$A$17:$H$249,8))</f>
        <v/>
      </c>
      <c r="H12" s="84"/>
      <c r="I12" s="38"/>
      <c r="J12" s="38"/>
      <c r="K12" s="112" t="str">
        <f>IF(L12="","",VLOOKUP(M12,'7 - Barème 2017'!$A$17:$G$231,7))</f>
        <v/>
      </c>
      <c r="L12" s="36" t="str">
        <f>IF(I$17&gt;7,7,"")</f>
        <v/>
      </c>
      <c r="M12" s="37"/>
      <c r="N12" s="88" t="str">
        <f>IF(L12="","",VLOOKUP(M12,'7 - Barème 2017'!$A$17:$H$249,8))</f>
        <v/>
      </c>
      <c r="O12" s="84"/>
      <c r="P12" s="38"/>
      <c r="Q12" s="95"/>
      <c r="R12" s="112" t="str">
        <f>IF(S12="","",VLOOKUP(T12,'7 - Barème 2017'!$A$17:$G$231,7))</f>
        <v/>
      </c>
      <c r="S12" s="36" t="str">
        <f>IF(P$17&gt;7,7,"")</f>
        <v/>
      </c>
      <c r="T12" s="37"/>
      <c r="U12" s="88" t="str">
        <f>IF(S12="","",VLOOKUP(T12,'7 - Barème 2017'!$A$17:$H$249,8))</f>
        <v/>
      </c>
      <c r="V12" s="79"/>
      <c r="W12" s="38"/>
      <c r="X12" s="95"/>
      <c r="Y12" s="112" t="str">
        <f>IF(Z12="","",VLOOKUP(AA12,'7 - Barème 2017'!$A$17:$G$231,7))</f>
        <v/>
      </c>
      <c r="Z12" s="36" t="str">
        <f>IF(W$17&gt;7,7,"")</f>
        <v/>
      </c>
      <c r="AA12" s="37"/>
      <c r="AB12" s="88" t="str">
        <f>IF(Z12="","",VLOOKUP(AA12,'7 - Barème 2017'!$A$17:$H$249,8))</f>
        <v/>
      </c>
      <c r="AC12" s="84"/>
      <c r="AD12" s="38"/>
      <c r="AE12" s="95"/>
      <c r="AF12" s="112" t="str">
        <f>IF(AG12="","",VLOOKUP(AH12,'7 - Barème 2017'!$A$17:$G$231,7))</f>
        <v/>
      </c>
      <c r="AG12" s="36" t="str">
        <f>IF(AD$17&gt;7,7,"")</f>
        <v/>
      </c>
      <c r="AH12" s="37"/>
      <c r="AI12" s="88" t="str">
        <f>IF(AG12="","",VLOOKUP(AH12,'7 - Barème 2017'!$A$17:$H$249,8))</f>
        <v/>
      </c>
      <c r="AJ12" s="79"/>
      <c r="AK12" s="38"/>
      <c r="AL12" s="95"/>
      <c r="AM12" s="112" t="str">
        <f>IF(AN12="","",VLOOKUP(AO12,'7 - Barème 2017'!$A$17:$G$231,7))</f>
        <v/>
      </c>
      <c r="AN12" s="36" t="str">
        <f>IF(AK$17&gt;7,7,"")</f>
        <v/>
      </c>
      <c r="AO12" s="37"/>
      <c r="AP12" s="88" t="str">
        <f>IF(AN12="","",VLOOKUP(AO12,'7 - Barème 2017'!$A$17:$H$249,8))</f>
        <v/>
      </c>
      <c r="AQ12" s="84"/>
      <c r="AR12" s="38"/>
      <c r="AS12" s="95"/>
      <c r="AT12" s="112" t="str">
        <f>IF(AU12="","",VLOOKUP(AV12,'7 - Barème 2017'!$A$17:$G$231,7))</f>
        <v/>
      </c>
      <c r="AU12" s="36" t="str">
        <f>IF(AR$17&gt;7,7,"")</f>
        <v/>
      </c>
      <c r="AV12" s="37"/>
      <c r="AW12" s="88" t="str">
        <f>IF(AU12="","",VLOOKUP(AV12,'7 - Barème 2017'!$A$17:$H$249,8))</f>
        <v/>
      </c>
      <c r="AX12" s="79"/>
      <c r="AY12" s="38"/>
      <c r="AZ12" s="95"/>
      <c r="BA12" s="112" t="str">
        <f>IF(BB12="","",VLOOKUP(BC12,'7 - Barème 2017'!$A$17:$G$231,7))</f>
        <v/>
      </c>
      <c r="BB12" s="36" t="str">
        <f>IF(AY$17&gt;7,7,"")</f>
        <v/>
      </c>
      <c r="BC12" s="37"/>
      <c r="BD12" s="88" t="str">
        <f>IF(BB12="","",VLOOKUP(BC12,'7 - Barème 2017'!$A$17:$H$249,8))</f>
        <v/>
      </c>
      <c r="BE12" s="84"/>
      <c r="BF12" s="38"/>
      <c r="BG12" s="95"/>
      <c r="BH12" s="112" t="str">
        <f>IF(BI12="","",VLOOKUP(BJ12,'7 - Barème 2017'!$A$17:$G$231,7))</f>
        <v/>
      </c>
      <c r="BI12" s="36" t="str">
        <f>IF(BF$17&gt;7,7,"")</f>
        <v/>
      </c>
      <c r="BJ12" s="37"/>
      <c r="BK12" s="88" t="str">
        <f>IF(BI12="","",VLOOKUP(BJ12,'7 - Barème 2017'!$A$17:$H$249,8))</f>
        <v/>
      </c>
      <c r="BL12" s="79"/>
      <c r="BM12" s="38"/>
      <c r="BN12" s="95"/>
      <c r="BO12" s="112" t="str">
        <f>IF(BP12="","",VLOOKUP(BQ12,'7 - Barème 2017'!$A$17:$G$231,7))</f>
        <v/>
      </c>
      <c r="BP12" s="36" t="str">
        <f>IF(BM$17&gt;7,7,"")</f>
        <v/>
      </c>
      <c r="BQ12" s="37"/>
      <c r="BR12" s="88" t="str">
        <f>IF(BP12="","",VLOOKUP(BQ12,'7 - Barème 2017'!$A$17:$H$249,8))</f>
        <v/>
      </c>
      <c r="BS12" s="84"/>
      <c r="BT12" s="38"/>
      <c r="BU12" s="95"/>
      <c r="BV12" s="112" t="str">
        <f>IF(BW12="","",VLOOKUP(BX12,'7 - Barème 2017'!$A$17:$G$231,7))</f>
        <v/>
      </c>
      <c r="BW12" s="36" t="str">
        <f>IF(BT$17&gt;7,7,"")</f>
        <v/>
      </c>
      <c r="BX12" s="37"/>
      <c r="BY12" s="88" t="str">
        <f>IF(BW12="","",VLOOKUP(BX12,'7 - Barème 2017'!$A$17:$H$249,8))</f>
        <v/>
      </c>
      <c r="BZ12" s="79"/>
      <c r="CA12" s="38"/>
      <c r="CB12" s="95"/>
      <c r="CC12" s="112" t="str">
        <f>IF(CD12="","",VLOOKUP(CE12,'7 - Barème 2017'!$A$17:$G$231,7))</f>
        <v/>
      </c>
      <c r="CD12" s="36" t="str">
        <f>IF(CA$17&gt;7,7,"")</f>
        <v/>
      </c>
      <c r="CE12" s="37"/>
      <c r="CF12" s="88" t="str">
        <f>IF(CD12="","",VLOOKUP(CE12,'7 - Barème 2017'!$A$17:$H$249,8))</f>
        <v/>
      </c>
      <c r="CG12" s="84"/>
      <c r="CH12" s="38"/>
      <c r="CI12" s="95"/>
      <c r="CJ12" s="112" t="str">
        <f>IF(CK12="","",VLOOKUP(CL12,'7 - Barème 2017'!$A$17:$G$231,7))</f>
        <v/>
      </c>
      <c r="CK12" s="36" t="str">
        <f>IF(CH$17&gt;7,7,"")</f>
        <v/>
      </c>
      <c r="CL12" s="37"/>
      <c r="CM12" s="88" t="str">
        <f>IF(CK12="","",VLOOKUP(CL12,'7 - Barème 2017'!$A$17:$H$249,8))</f>
        <v/>
      </c>
      <c r="CN12" s="79"/>
      <c r="CO12" s="38"/>
      <c r="CP12" s="95"/>
      <c r="CQ12" s="112" t="str">
        <f>IF(CR12="","",VLOOKUP(CS12,'7 - Barème 2017'!$A$17:$G$231,7))</f>
        <v/>
      </c>
      <c r="CR12" s="36" t="str">
        <f>IF(CO$17&gt;7,7,"")</f>
        <v/>
      </c>
      <c r="CS12" s="37"/>
      <c r="CT12" s="88" t="str">
        <f>IF(CR12="","",VLOOKUP(CS12,'7 - Barème 2017'!$A$17:$H$249,8))</f>
        <v/>
      </c>
      <c r="CU12" s="84"/>
      <c r="CV12" s="38"/>
      <c r="CW12" s="95"/>
      <c r="CX12" s="112" t="str">
        <f>IF(CY12="","",VLOOKUP(CZ12,'7 - Barème 2017'!$A$17:$G$231,7))</f>
        <v/>
      </c>
      <c r="CY12" s="36" t="str">
        <f>IF(CV$17&gt;7,7,"")</f>
        <v/>
      </c>
      <c r="CZ12" s="37"/>
      <c r="DA12" s="88" t="str">
        <f>IF(CY12="","",VLOOKUP(CZ12,'7 - Barème 2017'!$A$17:$H$249,8))</f>
        <v/>
      </c>
      <c r="DB12" s="79"/>
      <c r="DC12" s="38"/>
      <c r="DD12" s="95"/>
      <c r="DE12" s="112" t="str">
        <f>IF(DF12="","",VLOOKUP(DG12,'7 - Barème 2017'!$A$17:$G$231,7))</f>
        <v/>
      </c>
      <c r="DF12" s="36" t="str">
        <f>IF(DC$17&gt;7,7,"")</f>
        <v/>
      </c>
      <c r="DG12" s="37"/>
      <c r="DH12" s="88" t="str">
        <f>IF(DF12="","",VLOOKUP(DG12,'7 - Barème 2017'!$A$17:$H$249,8))</f>
        <v/>
      </c>
      <c r="DI12" s="84"/>
      <c r="DJ12" s="38"/>
      <c r="DK12" s="95"/>
      <c r="DL12" s="112" t="str">
        <f>IF(DM12="","",VLOOKUP(DN12,'7 - Barème 2017'!$A$17:$G$231,7))</f>
        <v/>
      </c>
      <c r="DM12" s="36" t="str">
        <f>IF(DJ$17&gt;7,7,"")</f>
        <v/>
      </c>
      <c r="DN12" s="37"/>
      <c r="DO12" s="88" t="str">
        <f>IF(DM12="","",VLOOKUP(DN12,'7 - Barème 2017'!$A$17:$H$249,8))</f>
        <v/>
      </c>
      <c r="DP12" s="79"/>
      <c r="DQ12" s="38"/>
      <c r="DR12" s="95"/>
      <c r="DS12" s="112" t="str">
        <f>IF(DT12="","",VLOOKUP(DU12,'7 - Barème 2017'!$A$17:$G$231,7))</f>
        <v/>
      </c>
      <c r="DT12" s="36" t="str">
        <f>IF(DQ$17&gt;7,7,"")</f>
        <v/>
      </c>
      <c r="DU12" s="37"/>
      <c r="DV12" s="88" t="str">
        <f>IF(DT12="","",VLOOKUP(DU12,'7 - Barème 2017'!$A$17:$H$249,8))</f>
        <v/>
      </c>
      <c r="DW12" s="84"/>
      <c r="DX12" s="38"/>
      <c r="DY12" s="95"/>
      <c r="DZ12" s="112" t="str">
        <f>IF(EA12="","",VLOOKUP(EB12,'7 - Barème 2017'!$A$17:$G$231,7))</f>
        <v/>
      </c>
      <c r="EA12" s="36" t="str">
        <f>IF(DX$17&gt;7,7,"")</f>
        <v/>
      </c>
      <c r="EB12" s="37"/>
      <c r="EC12" s="88" t="str">
        <f>IF(EA12="","",VLOOKUP(EB12,'7 - Barème 2017'!$A$17:$H$249,8))</f>
        <v/>
      </c>
      <c r="ED12" s="79"/>
      <c r="EE12" s="38"/>
      <c r="EF12" s="95"/>
      <c r="EG12" s="112" t="str">
        <f>IF(EH12="","",VLOOKUP(EI12,'7 - Barème 2017'!$A$17:$G$231,7))</f>
        <v/>
      </c>
      <c r="EH12" s="36" t="str">
        <f>IF(EE$17&gt;7,7,"")</f>
        <v/>
      </c>
      <c r="EI12" s="37"/>
      <c r="EJ12" s="88" t="str">
        <f>IF(EH12="","",VLOOKUP(EI12,'7 - Barème 2017'!$A$17:$H$249,8))</f>
        <v/>
      </c>
      <c r="EK12" s="84"/>
      <c r="EL12" s="38"/>
      <c r="EM12" s="95"/>
      <c r="EN12" s="112" t="str">
        <f>IF(EO12="","",VLOOKUP(EP12,'7 - Barème 2017'!$A$17:$G$231,7))</f>
        <v/>
      </c>
      <c r="EO12" s="36" t="str">
        <f>IF(EL$17&gt;7,7,"")</f>
        <v/>
      </c>
      <c r="EP12" s="37"/>
      <c r="EQ12" s="88" t="str">
        <f>IF(EO12="","",VLOOKUP(EP12,'7 - Barème 2017'!$A$17:$H$249,8))</f>
        <v/>
      </c>
      <c r="ER12" s="79"/>
      <c r="ES12" s="38"/>
      <c r="ET12" s="95"/>
      <c r="EU12" s="112" t="str">
        <f>IF(EV12="","",VLOOKUP(EW12,'7 - Barème 2017'!$A$17:$G$231,7))</f>
        <v/>
      </c>
      <c r="EV12" s="36" t="str">
        <f>IF(ES$17&gt;7,7,"")</f>
        <v/>
      </c>
      <c r="EW12" s="37"/>
      <c r="EX12" s="88" t="str">
        <f>IF(EV12="","",VLOOKUP(EW12,'7 - Barème 2017'!$A$17:$H$249,8))</f>
        <v/>
      </c>
      <c r="EY12" s="84"/>
      <c r="EZ12" s="38"/>
      <c r="FA12" s="95"/>
      <c r="FB12" s="112" t="str">
        <f>IF(FC12="","",VLOOKUP(FD12,'7 - Barème 2017'!$A$17:$G$231,7))</f>
        <v/>
      </c>
      <c r="FC12" s="36" t="str">
        <f>IF(EZ$17&gt;7,7,"")</f>
        <v/>
      </c>
      <c r="FD12" s="37"/>
      <c r="FE12" s="88" t="str">
        <f>IF(FC12="","",VLOOKUP(FD12,'7 - Barème 2017'!$A$17:$H$249,8))</f>
        <v/>
      </c>
      <c r="FF12" s="79"/>
      <c r="FG12" s="38"/>
      <c r="FH12" s="95"/>
      <c r="FI12" s="112" t="str">
        <f>IF(FJ12="","",VLOOKUP(FK12,'7 - Barème 2017'!$A$17:$G$231,7))</f>
        <v/>
      </c>
      <c r="FJ12" s="36" t="str">
        <f>IF(FG$17&gt;7,7,"")</f>
        <v/>
      </c>
      <c r="FK12" s="37"/>
      <c r="FL12" s="88" t="str">
        <f>IF(FJ12="","",VLOOKUP(FK12,'7 - Barème 2017'!$A$17:$H$249,8))</f>
        <v/>
      </c>
      <c r="FM12"/>
      <c r="FN12" s="177" t="s">
        <v>569</v>
      </c>
      <c r="FO12"/>
      <c r="FP12"/>
      <c r="FQ12"/>
      <c r="FR12"/>
      <c r="FS12"/>
      <c r="FT12"/>
    </row>
    <row r="13" spans="1:176" s="9" customFormat="1" x14ac:dyDescent="0.15">
      <c r="A13" s="83"/>
      <c r="B13" s="95"/>
      <c r="C13" s="95"/>
      <c r="D13" s="112" t="str">
        <f>IF(E13="","",VLOOKUP(F13,'7 - Barème 2017'!$A$17:$G$231,7))</f>
        <v/>
      </c>
      <c r="E13" s="36" t="str">
        <f>IF(B$17&gt;8,8,"")</f>
        <v/>
      </c>
      <c r="F13" s="37"/>
      <c r="G13" s="88" t="str">
        <f>IF(E13="","",VLOOKUP(F13,'7 - Barème 2017'!$A$17:$H$249,8))</f>
        <v/>
      </c>
      <c r="H13" s="83"/>
      <c r="I13" s="38"/>
      <c r="J13" s="38"/>
      <c r="K13" s="112" t="str">
        <f>IF(L13="","",VLOOKUP(M13,'7 - Barème 2017'!$A$17:$G$231,7))</f>
        <v/>
      </c>
      <c r="L13" s="36" t="str">
        <f>IF(I$17&gt;8,8,"")</f>
        <v/>
      </c>
      <c r="M13" s="37"/>
      <c r="N13" s="88" t="str">
        <f>IF(L13="","",VLOOKUP(M13,'7 - Barème 2017'!$A$17:$H$249,8))</f>
        <v/>
      </c>
      <c r="O13" s="83"/>
      <c r="P13" s="38"/>
      <c r="Q13" s="95"/>
      <c r="R13" s="112" t="str">
        <f>IF(S13="","",VLOOKUP(T13,'7 - Barème 2017'!$A$17:$G$231,7))</f>
        <v/>
      </c>
      <c r="S13" s="36" t="str">
        <f>IF(P$17&gt;8,8,"")</f>
        <v/>
      </c>
      <c r="T13" s="37"/>
      <c r="U13" s="88" t="str">
        <f>IF(S13="","",VLOOKUP(T13,'7 - Barème 2017'!$A$17:$H$249,8))</f>
        <v/>
      </c>
      <c r="V13" s="103"/>
      <c r="W13" s="38"/>
      <c r="X13" s="95"/>
      <c r="Y13" s="112" t="str">
        <f>IF(Z13="","",VLOOKUP(AA13,'7 - Barème 2017'!$A$17:$G$231,7))</f>
        <v/>
      </c>
      <c r="Z13" s="36" t="str">
        <f>IF(W$17&gt;8,8,"")</f>
        <v/>
      </c>
      <c r="AA13" s="37"/>
      <c r="AB13" s="88" t="str">
        <f>IF(Z13="","",VLOOKUP(AA13,'7 - Barème 2017'!$A$17:$H$249,8))</f>
        <v/>
      </c>
      <c r="AC13" s="83"/>
      <c r="AD13" s="38"/>
      <c r="AE13" s="95"/>
      <c r="AF13" s="112" t="str">
        <f>IF(AG13="","",VLOOKUP(AH13,'7 - Barème 2017'!$A$17:$G$231,7))</f>
        <v/>
      </c>
      <c r="AG13" s="36" t="str">
        <f>IF(AD$17&gt;8,8,"")</f>
        <v/>
      </c>
      <c r="AH13" s="37"/>
      <c r="AI13" s="88" t="str">
        <f>IF(AG13="","",VLOOKUP(AH13,'7 - Barème 2017'!$A$17:$H$249,8))</f>
        <v/>
      </c>
      <c r="AJ13" s="103"/>
      <c r="AK13" s="38"/>
      <c r="AL13" s="95"/>
      <c r="AM13" s="112" t="str">
        <f>IF(AN13="","",VLOOKUP(AO13,'7 - Barème 2017'!$A$17:$G$231,7))</f>
        <v/>
      </c>
      <c r="AN13" s="36" t="str">
        <f>IF(AK$17&gt;8,8,"")</f>
        <v/>
      </c>
      <c r="AO13" s="37"/>
      <c r="AP13" s="88" t="str">
        <f>IF(AN13="","",VLOOKUP(AO13,'7 - Barème 2017'!$A$17:$H$249,8))</f>
        <v/>
      </c>
      <c r="AQ13" s="83"/>
      <c r="AR13" s="38"/>
      <c r="AS13" s="95"/>
      <c r="AT13" s="112" t="str">
        <f>IF(AU13="","",VLOOKUP(AV13,'7 - Barème 2017'!$A$17:$G$231,7))</f>
        <v/>
      </c>
      <c r="AU13" s="36" t="str">
        <f>IF(AR$17&gt;8,8,"")</f>
        <v/>
      </c>
      <c r="AV13" s="37"/>
      <c r="AW13" s="88" t="str">
        <f>IF(AU13="","",VLOOKUP(AV13,'7 - Barème 2017'!$A$17:$H$249,8))</f>
        <v/>
      </c>
      <c r="AX13" s="103"/>
      <c r="AY13" s="38"/>
      <c r="AZ13" s="95"/>
      <c r="BA13" s="112" t="str">
        <f>IF(BB13="","",VLOOKUP(BC13,'7 - Barème 2017'!$A$17:$G$231,7))</f>
        <v/>
      </c>
      <c r="BB13" s="36" t="str">
        <f>IF(AY$17&gt;8,8,"")</f>
        <v/>
      </c>
      <c r="BC13" s="37"/>
      <c r="BD13" s="88" t="str">
        <f>IF(BB13="","",VLOOKUP(BC13,'7 - Barème 2017'!$A$17:$H$249,8))</f>
        <v/>
      </c>
      <c r="BE13" s="83"/>
      <c r="BF13" s="38"/>
      <c r="BG13" s="95"/>
      <c r="BH13" s="112" t="str">
        <f>IF(BI13="","",VLOOKUP(BJ13,'7 - Barème 2017'!$A$17:$G$231,7))</f>
        <v/>
      </c>
      <c r="BI13" s="36" t="str">
        <f>IF(BF$17&gt;8,8,"")</f>
        <v/>
      </c>
      <c r="BJ13" s="37"/>
      <c r="BK13" s="88" t="str">
        <f>IF(BI13="","",VLOOKUP(BJ13,'7 - Barème 2017'!$A$17:$H$249,8))</f>
        <v/>
      </c>
      <c r="BL13" s="103"/>
      <c r="BM13" s="38"/>
      <c r="BN13" s="95"/>
      <c r="BO13" s="112" t="str">
        <f>IF(BP13="","",VLOOKUP(BQ13,'7 - Barème 2017'!$A$17:$G$231,7))</f>
        <v/>
      </c>
      <c r="BP13" s="36" t="str">
        <f>IF(BM$17&gt;8,8,"")</f>
        <v/>
      </c>
      <c r="BQ13" s="37"/>
      <c r="BR13" s="88" t="str">
        <f>IF(BP13="","",VLOOKUP(BQ13,'7 - Barème 2017'!$A$17:$H$249,8))</f>
        <v/>
      </c>
      <c r="BS13" s="83"/>
      <c r="BT13" s="38"/>
      <c r="BU13" s="95"/>
      <c r="BV13" s="112" t="str">
        <f>IF(BW13="","",VLOOKUP(BX13,'7 - Barème 2017'!$A$17:$G$231,7))</f>
        <v/>
      </c>
      <c r="BW13" s="36" t="str">
        <f>IF(BT$17&gt;8,8,"")</f>
        <v/>
      </c>
      <c r="BX13" s="37"/>
      <c r="BY13" s="88" t="str">
        <f>IF(BW13="","",VLOOKUP(BX13,'7 - Barème 2017'!$A$17:$H$249,8))</f>
        <v/>
      </c>
      <c r="BZ13" s="103"/>
      <c r="CA13" s="38"/>
      <c r="CB13" s="95"/>
      <c r="CC13" s="112" t="str">
        <f>IF(CD13="","",VLOOKUP(CE13,'7 - Barème 2017'!$A$17:$G$231,7))</f>
        <v/>
      </c>
      <c r="CD13" s="36" t="str">
        <f>IF(CA$17&gt;8,8,"")</f>
        <v/>
      </c>
      <c r="CE13" s="37"/>
      <c r="CF13" s="88" t="str">
        <f>IF(CD13="","",VLOOKUP(CE13,'7 - Barème 2017'!$A$17:$H$249,8))</f>
        <v/>
      </c>
      <c r="CG13" s="83"/>
      <c r="CH13" s="38"/>
      <c r="CI13" s="95"/>
      <c r="CJ13" s="112" t="str">
        <f>IF(CK13="","",VLOOKUP(CL13,'7 - Barème 2017'!$A$17:$G$231,7))</f>
        <v/>
      </c>
      <c r="CK13" s="36" t="str">
        <f>IF(CH$17&gt;8,8,"")</f>
        <v/>
      </c>
      <c r="CL13" s="37"/>
      <c r="CM13" s="88" t="str">
        <f>IF(CK13="","",VLOOKUP(CL13,'7 - Barème 2017'!$A$17:$H$249,8))</f>
        <v/>
      </c>
      <c r="CN13" s="103"/>
      <c r="CO13" s="38"/>
      <c r="CP13" s="95"/>
      <c r="CQ13" s="112" t="str">
        <f>IF(CR13="","",VLOOKUP(CS13,'7 - Barème 2017'!$A$17:$G$231,7))</f>
        <v/>
      </c>
      <c r="CR13" s="36" t="str">
        <f>IF(CO$17&gt;8,8,"")</f>
        <v/>
      </c>
      <c r="CS13" s="37"/>
      <c r="CT13" s="88" t="str">
        <f>IF(CR13="","",VLOOKUP(CS13,'7 - Barème 2017'!$A$17:$H$249,8))</f>
        <v/>
      </c>
      <c r="CU13" s="83"/>
      <c r="CV13" s="38"/>
      <c r="CW13" s="95"/>
      <c r="CX13" s="112" t="str">
        <f>IF(CY13="","",VLOOKUP(CZ13,'7 - Barème 2017'!$A$17:$G$231,7))</f>
        <v/>
      </c>
      <c r="CY13" s="36" t="str">
        <f>IF(CV$17&gt;8,8,"")</f>
        <v/>
      </c>
      <c r="CZ13" s="37"/>
      <c r="DA13" s="88" t="str">
        <f>IF(CY13="","",VLOOKUP(CZ13,'7 - Barème 2017'!$A$17:$H$249,8))</f>
        <v/>
      </c>
      <c r="DB13" s="103"/>
      <c r="DC13" s="38"/>
      <c r="DD13" s="95"/>
      <c r="DE13" s="112" t="str">
        <f>IF(DF13="","",VLOOKUP(DG13,'7 - Barème 2017'!$A$17:$G$231,7))</f>
        <v/>
      </c>
      <c r="DF13" s="36" t="str">
        <f>IF(DC$17&gt;8,8,"")</f>
        <v/>
      </c>
      <c r="DG13" s="37"/>
      <c r="DH13" s="88" t="str">
        <f>IF(DF13="","",VLOOKUP(DG13,'7 - Barème 2017'!$A$17:$H$249,8))</f>
        <v/>
      </c>
      <c r="DI13" s="83"/>
      <c r="DJ13" s="38"/>
      <c r="DK13" s="95"/>
      <c r="DL13" s="112" t="str">
        <f>IF(DM13="","",VLOOKUP(DN13,'7 - Barème 2017'!$A$17:$G$231,7))</f>
        <v/>
      </c>
      <c r="DM13" s="36" t="str">
        <f>IF(DJ$17&gt;8,8,"")</f>
        <v/>
      </c>
      <c r="DN13" s="37"/>
      <c r="DO13" s="88" t="str">
        <f>IF(DM13="","",VLOOKUP(DN13,'7 - Barème 2017'!$A$17:$H$249,8))</f>
        <v/>
      </c>
      <c r="DP13" s="103"/>
      <c r="DQ13" s="38"/>
      <c r="DR13" s="95"/>
      <c r="DS13" s="112" t="str">
        <f>IF(DT13="","",VLOOKUP(DU13,'7 - Barème 2017'!$A$17:$G$231,7))</f>
        <v/>
      </c>
      <c r="DT13" s="36" t="str">
        <f>IF(DQ$17&gt;8,8,"")</f>
        <v/>
      </c>
      <c r="DU13" s="37"/>
      <c r="DV13" s="88" t="str">
        <f>IF(DT13="","",VLOOKUP(DU13,'7 - Barème 2017'!$A$17:$H$249,8))</f>
        <v/>
      </c>
      <c r="DW13" s="83"/>
      <c r="DX13" s="38"/>
      <c r="DY13" s="95"/>
      <c r="DZ13" s="112" t="str">
        <f>IF(EA13="","",VLOOKUP(EB13,'7 - Barème 2017'!$A$17:$G$231,7))</f>
        <v/>
      </c>
      <c r="EA13" s="36" t="str">
        <f>IF(DX$17&gt;8,8,"")</f>
        <v/>
      </c>
      <c r="EB13" s="37"/>
      <c r="EC13" s="88" t="str">
        <f>IF(EA13="","",VLOOKUP(EB13,'7 - Barème 2017'!$A$17:$H$249,8))</f>
        <v/>
      </c>
      <c r="ED13" s="103"/>
      <c r="EE13" s="38"/>
      <c r="EF13" s="95"/>
      <c r="EG13" s="112" t="str">
        <f>IF(EH13="","",VLOOKUP(EI13,'7 - Barème 2017'!$A$17:$G$231,7))</f>
        <v/>
      </c>
      <c r="EH13" s="36" t="str">
        <f>IF(EE$17&gt;8,8,"")</f>
        <v/>
      </c>
      <c r="EI13" s="37"/>
      <c r="EJ13" s="88" t="str">
        <f>IF(EH13="","",VLOOKUP(EI13,'7 - Barème 2017'!$A$17:$H$249,8))</f>
        <v/>
      </c>
      <c r="EK13" s="83"/>
      <c r="EL13" s="38"/>
      <c r="EM13" s="95"/>
      <c r="EN13" s="112" t="str">
        <f>IF(EO13="","",VLOOKUP(EP13,'7 - Barème 2017'!$A$17:$G$231,7))</f>
        <v/>
      </c>
      <c r="EO13" s="36" t="str">
        <f>IF(EL$17&gt;8,8,"")</f>
        <v/>
      </c>
      <c r="EP13" s="37"/>
      <c r="EQ13" s="88" t="str">
        <f>IF(EO13="","",VLOOKUP(EP13,'7 - Barème 2017'!$A$17:$H$249,8))</f>
        <v/>
      </c>
      <c r="ER13" s="103"/>
      <c r="ES13" s="38"/>
      <c r="ET13" s="95"/>
      <c r="EU13" s="112" t="str">
        <f>IF(EV13="","",VLOOKUP(EW13,'7 - Barème 2017'!$A$17:$G$231,7))</f>
        <v/>
      </c>
      <c r="EV13" s="36" t="str">
        <f>IF(ES$17&gt;8,8,"")</f>
        <v/>
      </c>
      <c r="EW13" s="37"/>
      <c r="EX13" s="88" t="str">
        <f>IF(EV13="","",VLOOKUP(EW13,'7 - Barème 2017'!$A$17:$H$249,8))</f>
        <v/>
      </c>
      <c r="EY13" s="83"/>
      <c r="EZ13" s="38"/>
      <c r="FA13" s="95"/>
      <c r="FB13" s="112" t="str">
        <f>IF(FC13="","",VLOOKUP(FD13,'7 - Barème 2017'!$A$17:$G$231,7))</f>
        <v/>
      </c>
      <c r="FC13" s="36" t="str">
        <f>IF(EZ$17&gt;8,8,"")</f>
        <v/>
      </c>
      <c r="FD13" s="37"/>
      <c r="FE13" s="88" t="str">
        <f>IF(FC13="","",VLOOKUP(FD13,'7 - Barème 2017'!$A$17:$H$249,8))</f>
        <v/>
      </c>
      <c r="FF13" s="103"/>
      <c r="FG13" s="38"/>
      <c r="FH13" s="95"/>
      <c r="FI13" s="112" t="str">
        <f>IF(FJ13="","",VLOOKUP(FK13,'7 - Barème 2017'!$A$17:$G$231,7))</f>
        <v/>
      </c>
      <c r="FJ13" s="36" t="str">
        <f>IF(FG$17&gt;8,8,"")</f>
        <v/>
      </c>
      <c r="FK13" s="37"/>
      <c r="FL13" s="88" t="str">
        <f>IF(FJ13="","",VLOOKUP(FK13,'7 - Barème 2017'!$A$17:$H$249,8))</f>
        <v/>
      </c>
      <c r="FM13"/>
      <c r="FN13" s="177" t="s">
        <v>449</v>
      </c>
      <c r="FO13"/>
      <c r="FP13"/>
      <c r="FQ13"/>
      <c r="FR13"/>
      <c r="FS13"/>
      <c r="FT13"/>
    </row>
    <row r="14" spans="1:176" s="9" customFormat="1" x14ac:dyDescent="0.15">
      <c r="A14" s="49" t="s">
        <v>674</v>
      </c>
      <c r="B14" s="95"/>
      <c r="C14" s="95"/>
      <c r="D14" s="112" t="str">
        <f>IF(E14="","",VLOOKUP(F14,'7 - Barème 2017'!$A$17:$G$231,7))</f>
        <v/>
      </c>
      <c r="E14" s="36" t="str">
        <f>IF(B$17&gt;9,9,"")</f>
        <v/>
      </c>
      <c r="F14" s="37"/>
      <c r="G14" s="88" t="str">
        <f>IF(E14="","",VLOOKUP(F14,'7 - Barème 2017'!$A$17:$H$249,8))</f>
        <v/>
      </c>
      <c r="H14" s="49" t="s">
        <v>674</v>
      </c>
      <c r="I14" s="38"/>
      <c r="J14" s="38"/>
      <c r="K14" s="112" t="str">
        <f>IF(L14="","",VLOOKUP(M14,'7 - Barème 2017'!$A$17:$G$231,7))</f>
        <v/>
      </c>
      <c r="L14" s="36" t="str">
        <f>IF(I$17&gt;9,9,"")</f>
        <v/>
      </c>
      <c r="M14" s="37"/>
      <c r="N14" s="88" t="str">
        <f>IF(L14="","",VLOOKUP(M14,'7 - Barème 2017'!$A$17:$H$249,8))</f>
        <v/>
      </c>
      <c r="O14" s="49" t="s">
        <v>674</v>
      </c>
      <c r="P14" s="38"/>
      <c r="Q14" s="95"/>
      <c r="R14" s="112" t="str">
        <f>IF(S14="","",VLOOKUP(T14,'7 - Barème 2017'!$A$17:$G$231,7))</f>
        <v/>
      </c>
      <c r="S14" s="36" t="str">
        <f>IF(P$17&gt;9,9,"")</f>
        <v/>
      </c>
      <c r="T14" s="37"/>
      <c r="U14" s="88" t="str">
        <f>IF(S14="","",VLOOKUP(T14,'7 - Barème 2017'!$A$17:$H$249,8))</f>
        <v/>
      </c>
      <c r="V14" s="25" t="s">
        <v>674</v>
      </c>
      <c r="W14" s="38"/>
      <c r="X14" s="95"/>
      <c r="Y14" s="112" t="str">
        <f>IF(Z14="","",VLOOKUP(AA14,'7 - Barème 2017'!$A$17:$G$231,7))</f>
        <v/>
      </c>
      <c r="Z14" s="36" t="str">
        <f>IF(W$17&gt;9,9,"")</f>
        <v/>
      </c>
      <c r="AA14" s="37"/>
      <c r="AB14" s="88" t="str">
        <f>IF(Z14="","",VLOOKUP(AA14,'7 - Barème 2017'!$A$17:$H$249,8))</f>
        <v/>
      </c>
      <c r="AC14" s="49" t="s">
        <v>674</v>
      </c>
      <c r="AD14" s="38"/>
      <c r="AE14" s="95"/>
      <c r="AF14" s="112" t="str">
        <f>IF(AG14="","",VLOOKUP(AH14,'7 - Barème 2017'!$A$17:$G$231,7))</f>
        <v/>
      </c>
      <c r="AG14" s="36" t="str">
        <f>IF(AD$17&gt;9,9,"")</f>
        <v/>
      </c>
      <c r="AH14" s="37"/>
      <c r="AI14" s="88" t="str">
        <f>IF(AG14="","",VLOOKUP(AH14,'7 - Barème 2017'!$A$17:$H$249,8))</f>
        <v/>
      </c>
      <c r="AJ14" s="25" t="s">
        <v>674</v>
      </c>
      <c r="AK14" s="38"/>
      <c r="AL14" s="95"/>
      <c r="AM14" s="112" t="str">
        <f>IF(AN14="","",VLOOKUP(AO14,'7 - Barème 2017'!$A$17:$G$231,7))</f>
        <v/>
      </c>
      <c r="AN14" s="36" t="str">
        <f>IF(AK$17&gt;9,9,"")</f>
        <v/>
      </c>
      <c r="AO14" s="37"/>
      <c r="AP14" s="88" t="str">
        <f>IF(AN14="","",VLOOKUP(AO14,'7 - Barème 2017'!$A$17:$H$249,8))</f>
        <v/>
      </c>
      <c r="AQ14" s="49" t="s">
        <v>674</v>
      </c>
      <c r="AR14" s="38"/>
      <c r="AS14" s="95"/>
      <c r="AT14" s="112" t="str">
        <f>IF(AU14="","",VLOOKUP(AV14,'7 - Barème 2017'!$A$17:$G$231,7))</f>
        <v/>
      </c>
      <c r="AU14" s="36" t="str">
        <f>IF(AR$17&gt;9,9,"")</f>
        <v/>
      </c>
      <c r="AV14" s="37"/>
      <c r="AW14" s="88" t="str">
        <f>IF(AU14="","",VLOOKUP(AV14,'7 - Barème 2017'!$A$17:$H$249,8))</f>
        <v/>
      </c>
      <c r="AX14" s="25" t="s">
        <v>674</v>
      </c>
      <c r="AY14" s="38"/>
      <c r="AZ14" s="95"/>
      <c r="BA14" s="112" t="str">
        <f>IF(BB14="","",VLOOKUP(BC14,'7 - Barème 2017'!$A$17:$G$231,7))</f>
        <v/>
      </c>
      <c r="BB14" s="36" t="str">
        <f>IF(AY$17&gt;9,9,"")</f>
        <v/>
      </c>
      <c r="BC14" s="37"/>
      <c r="BD14" s="88" t="str">
        <f>IF(BB14="","",VLOOKUP(BC14,'7 - Barème 2017'!$A$17:$H$249,8))</f>
        <v/>
      </c>
      <c r="BE14" s="49" t="s">
        <v>674</v>
      </c>
      <c r="BF14" s="38"/>
      <c r="BG14" s="95"/>
      <c r="BH14" s="112" t="str">
        <f>IF(BI14="","",VLOOKUP(BJ14,'7 - Barème 2017'!$A$17:$G$231,7))</f>
        <v/>
      </c>
      <c r="BI14" s="36" t="str">
        <f>IF(BF$17&gt;9,9,"")</f>
        <v/>
      </c>
      <c r="BJ14" s="37"/>
      <c r="BK14" s="88" t="str">
        <f>IF(BI14="","",VLOOKUP(BJ14,'7 - Barème 2017'!$A$17:$H$249,8))</f>
        <v/>
      </c>
      <c r="BL14" s="25" t="s">
        <v>674</v>
      </c>
      <c r="BM14" s="38"/>
      <c r="BN14" s="95"/>
      <c r="BO14" s="112" t="str">
        <f>IF(BP14="","",VLOOKUP(BQ14,'7 - Barème 2017'!$A$17:$G$231,7))</f>
        <v/>
      </c>
      <c r="BP14" s="36" t="str">
        <f>IF(BM$17&gt;9,9,"")</f>
        <v/>
      </c>
      <c r="BQ14" s="37"/>
      <c r="BR14" s="88" t="str">
        <f>IF(BP14="","",VLOOKUP(BQ14,'7 - Barème 2017'!$A$17:$H$249,8))</f>
        <v/>
      </c>
      <c r="BS14" s="49" t="s">
        <v>674</v>
      </c>
      <c r="BT14" s="38"/>
      <c r="BU14" s="95"/>
      <c r="BV14" s="112" t="str">
        <f>IF(BW14="","",VLOOKUP(BX14,'7 - Barème 2017'!$A$17:$G$231,7))</f>
        <v/>
      </c>
      <c r="BW14" s="36" t="str">
        <f>IF(BT$17&gt;9,9,"")</f>
        <v/>
      </c>
      <c r="BX14" s="37"/>
      <c r="BY14" s="88" t="str">
        <f>IF(BW14="","",VLOOKUP(BX14,'7 - Barème 2017'!$A$17:$H$249,8))</f>
        <v/>
      </c>
      <c r="BZ14" s="25" t="s">
        <v>674</v>
      </c>
      <c r="CA14" s="38"/>
      <c r="CB14" s="95"/>
      <c r="CC14" s="112" t="str">
        <f>IF(CD14="","",VLOOKUP(CE14,'7 - Barème 2017'!$A$17:$G$231,7))</f>
        <v/>
      </c>
      <c r="CD14" s="36" t="str">
        <f>IF(CA$17&gt;9,9,"")</f>
        <v/>
      </c>
      <c r="CE14" s="37"/>
      <c r="CF14" s="88" t="str">
        <f>IF(CD14="","",VLOOKUP(CE14,'7 - Barème 2017'!$A$17:$H$249,8))</f>
        <v/>
      </c>
      <c r="CG14" s="49" t="s">
        <v>674</v>
      </c>
      <c r="CH14" s="38"/>
      <c r="CI14" s="95"/>
      <c r="CJ14" s="112" t="str">
        <f>IF(CK14="","",VLOOKUP(CL14,'7 - Barème 2017'!$A$17:$G$231,7))</f>
        <v/>
      </c>
      <c r="CK14" s="36" t="str">
        <f>IF(CH$17&gt;9,9,"")</f>
        <v/>
      </c>
      <c r="CL14" s="37"/>
      <c r="CM14" s="88" t="str">
        <f>IF(CK14="","",VLOOKUP(CL14,'7 - Barème 2017'!$A$17:$H$249,8))</f>
        <v/>
      </c>
      <c r="CN14" s="25" t="s">
        <v>674</v>
      </c>
      <c r="CO14" s="38"/>
      <c r="CP14" s="95"/>
      <c r="CQ14" s="112" t="str">
        <f>IF(CR14="","",VLOOKUP(CS14,'7 - Barème 2017'!$A$17:$G$231,7))</f>
        <v/>
      </c>
      <c r="CR14" s="36" t="str">
        <f>IF(CO$17&gt;9,9,"")</f>
        <v/>
      </c>
      <c r="CS14" s="37"/>
      <c r="CT14" s="88" t="str">
        <f>IF(CR14="","",VLOOKUP(CS14,'7 - Barème 2017'!$A$17:$H$249,8))</f>
        <v/>
      </c>
      <c r="CU14" s="49" t="s">
        <v>674</v>
      </c>
      <c r="CV14" s="38"/>
      <c r="CW14" s="95"/>
      <c r="CX14" s="112" t="str">
        <f>IF(CY14="","",VLOOKUP(CZ14,'7 - Barème 2017'!$A$17:$G$231,7))</f>
        <v/>
      </c>
      <c r="CY14" s="36" t="str">
        <f>IF(CV$17&gt;9,9,"")</f>
        <v/>
      </c>
      <c r="CZ14" s="37"/>
      <c r="DA14" s="88" t="str">
        <f>IF(CY14="","",VLOOKUP(CZ14,'7 - Barème 2017'!$A$17:$H$249,8))</f>
        <v/>
      </c>
      <c r="DB14" s="25" t="s">
        <v>674</v>
      </c>
      <c r="DC14" s="38"/>
      <c r="DD14" s="95"/>
      <c r="DE14" s="112" t="str">
        <f>IF(DF14="","",VLOOKUP(DG14,'7 - Barème 2017'!$A$17:$G$231,7))</f>
        <v/>
      </c>
      <c r="DF14" s="36" t="str">
        <f>IF(DC$17&gt;9,9,"")</f>
        <v/>
      </c>
      <c r="DG14" s="37"/>
      <c r="DH14" s="88" t="str">
        <f>IF(DF14="","",VLOOKUP(DG14,'7 - Barème 2017'!$A$17:$H$249,8))</f>
        <v/>
      </c>
      <c r="DI14" s="49" t="s">
        <v>674</v>
      </c>
      <c r="DJ14" s="38"/>
      <c r="DK14" s="95"/>
      <c r="DL14" s="112" t="str">
        <f>IF(DM14="","",VLOOKUP(DN14,'7 - Barème 2017'!$A$17:$G$231,7))</f>
        <v/>
      </c>
      <c r="DM14" s="36" t="str">
        <f>IF(DJ$17&gt;9,9,"")</f>
        <v/>
      </c>
      <c r="DN14" s="37"/>
      <c r="DO14" s="88" t="str">
        <f>IF(DM14="","",VLOOKUP(DN14,'7 - Barème 2017'!$A$17:$H$249,8))</f>
        <v/>
      </c>
      <c r="DP14" s="25" t="s">
        <v>674</v>
      </c>
      <c r="DQ14" s="38"/>
      <c r="DR14" s="95"/>
      <c r="DS14" s="112" t="str">
        <f>IF(DT14="","",VLOOKUP(DU14,'7 - Barème 2017'!$A$17:$G$231,7))</f>
        <v/>
      </c>
      <c r="DT14" s="36" t="str">
        <f>IF(DQ$17&gt;9,9,"")</f>
        <v/>
      </c>
      <c r="DU14" s="37"/>
      <c r="DV14" s="88" t="str">
        <f>IF(DT14="","",VLOOKUP(DU14,'7 - Barème 2017'!$A$17:$H$249,8))</f>
        <v/>
      </c>
      <c r="DW14" s="49" t="s">
        <v>674</v>
      </c>
      <c r="DX14" s="38"/>
      <c r="DY14" s="95"/>
      <c r="DZ14" s="112" t="str">
        <f>IF(EA14="","",VLOOKUP(EB14,'7 - Barème 2017'!$A$17:$G$231,7))</f>
        <v/>
      </c>
      <c r="EA14" s="36" t="str">
        <f>IF(DX$17&gt;9,9,"")</f>
        <v/>
      </c>
      <c r="EB14" s="37"/>
      <c r="EC14" s="88" t="str">
        <f>IF(EA14="","",VLOOKUP(EB14,'7 - Barème 2017'!$A$17:$H$249,8))</f>
        <v/>
      </c>
      <c r="ED14" s="25" t="s">
        <v>674</v>
      </c>
      <c r="EE14" s="38"/>
      <c r="EF14" s="95"/>
      <c r="EG14" s="112" t="str">
        <f>IF(EH14="","",VLOOKUP(EI14,'7 - Barème 2017'!$A$17:$G$231,7))</f>
        <v/>
      </c>
      <c r="EH14" s="36" t="str">
        <f>IF(EE$17&gt;9,9,"")</f>
        <v/>
      </c>
      <c r="EI14" s="37"/>
      <c r="EJ14" s="88" t="str">
        <f>IF(EH14="","",VLOOKUP(EI14,'7 - Barème 2017'!$A$17:$H$249,8))</f>
        <v/>
      </c>
      <c r="EK14" s="49" t="s">
        <v>674</v>
      </c>
      <c r="EL14" s="38"/>
      <c r="EM14" s="95"/>
      <c r="EN14" s="112" t="str">
        <f>IF(EO14="","",VLOOKUP(EP14,'7 - Barème 2017'!$A$17:$G$231,7))</f>
        <v/>
      </c>
      <c r="EO14" s="36" t="str">
        <f>IF(EL$17&gt;9,9,"")</f>
        <v/>
      </c>
      <c r="EP14" s="37"/>
      <c r="EQ14" s="88" t="str">
        <f>IF(EO14="","",VLOOKUP(EP14,'7 - Barème 2017'!$A$17:$H$249,8))</f>
        <v/>
      </c>
      <c r="ER14" s="25" t="s">
        <v>674</v>
      </c>
      <c r="ES14" s="38"/>
      <c r="ET14" s="95"/>
      <c r="EU14" s="112" t="str">
        <f>IF(EV14="","",VLOOKUP(EW14,'7 - Barème 2017'!$A$17:$G$231,7))</f>
        <v/>
      </c>
      <c r="EV14" s="36" t="str">
        <f>IF(ES$17&gt;9,9,"")</f>
        <v/>
      </c>
      <c r="EW14" s="37"/>
      <c r="EX14" s="88" t="str">
        <f>IF(EV14="","",VLOOKUP(EW14,'7 - Barème 2017'!$A$17:$H$249,8))</f>
        <v/>
      </c>
      <c r="EY14" s="49" t="s">
        <v>674</v>
      </c>
      <c r="EZ14" s="38"/>
      <c r="FA14" s="95"/>
      <c r="FB14" s="112" t="str">
        <f>IF(FC14="","",VLOOKUP(FD14,'7 - Barème 2017'!$A$17:$G$231,7))</f>
        <v/>
      </c>
      <c r="FC14" s="36" t="str">
        <f>IF(EZ$17&gt;9,9,"")</f>
        <v/>
      </c>
      <c r="FD14" s="37"/>
      <c r="FE14" s="88" t="str">
        <f>IF(FC14="","",VLOOKUP(FD14,'7 - Barème 2017'!$A$17:$H$249,8))</f>
        <v/>
      </c>
      <c r="FF14" s="25" t="s">
        <v>674</v>
      </c>
      <c r="FG14" s="38"/>
      <c r="FH14" s="95"/>
      <c r="FI14" s="112" t="str">
        <f>IF(FJ14="","",VLOOKUP(FK14,'7 - Barème 2017'!$A$17:$G$231,7))</f>
        <v/>
      </c>
      <c r="FJ14" s="36" t="str">
        <f>IF(FG$17&gt;9,9,"")</f>
        <v/>
      </c>
      <c r="FK14" s="37"/>
      <c r="FL14" s="88" t="str">
        <f>IF(FJ14="","",VLOOKUP(FK14,'7 - Barème 2017'!$A$17:$H$249,8))</f>
        <v/>
      </c>
      <c r="FM14"/>
      <c r="FN14" s="177" t="s">
        <v>570</v>
      </c>
      <c r="FO14"/>
      <c r="FP14"/>
      <c r="FQ14"/>
      <c r="FR14"/>
      <c r="FS14"/>
      <c r="FT14"/>
    </row>
    <row r="15" spans="1:176" s="9" customFormat="1" x14ac:dyDescent="0.15">
      <c r="A15" s="84"/>
      <c r="B15" s="95"/>
      <c r="C15" s="95"/>
      <c r="D15" s="112" t="str">
        <f>IF(E15="","",VLOOKUP(F15,'7 - Barème 2017'!$A$17:$G$231,7))</f>
        <v/>
      </c>
      <c r="E15" s="36" t="str">
        <f>IF(B$17&gt;10,10,"")</f>
        <v/>
      </c>
      <c r="F15" s="37"/>
      <c r="G15" s="88" t="str">
        <f>IF(E15="","",VLOOKUP(F15,'7 - Barème 2017'!$A$17:$H$249,8))</f>
        <v/>
      </c>
      <c r="H15" s="84"/>
      <c r="I15" s="38"/>
      <c r="J15" s="38"/>
      <c r="K15" s="112" t="str">
        <f>IF(L15="","",VLOOKUP(M15,'7 - Barème 2017'!$A$17:$G$231,7))</f>
        <v/>
      </c>
      <c r="L15" s="36" t="str">
        <f>IF(I$17&gt;10,10,"")</f>
        <v/>
      </c>
      <c r="M15" s="37"/>
      <c r="N15" s="88" t="str">
        <f>IF(L15="","",VLOOKUP(M15,'7 - Barème 2017'!$A$17:$H$249,8))</f>
        <v/>
      </c>
      <c r="O15" s="84"/>
      <c r="P15" s="38"/>
      <c r="Q15" s="95"/>
      <c r="R15" s="112" t="str">
        <f>IF(S15="","",VLOOKUP(T15,'7 - Barème 2017'!$A$17:$G$231,7))</f>
        <v/>
      </c>
      <c r="S15" s="36" t="str">
        <f>IF(P$17&gt;10,10,"")</f>
        <v/>
      </c>
      <c r="T15" s="37"/>
      <c r="U15" s="88" t="str">
        <f>IF(S15="","",VLOOKUP(T15,'7 - Barème 2017'!$A$17:$H$249,8))</f>
        <v/>
      </c>
      <c r="V15" s="79"/>
      <c r="W15" s="38"/>
      <c r="X15" s="95"/>
      <c r="Y15" s="112" t="str">
        <f>IF(Z15="","",VLOOKUP(AA15,'7 - Barème 2017'!$A$17:$G$231,7))</f>
        <v/>
      </c>
      <c r="Z15" s="36" t="str">
        <f>IF(W$17&gt;10,10,"")</f>
        <v/>
      </c>
      <c r="AA15" s="37"/>
      <c r="AB15" s="88" t="str">
        <f>IF(Z15="","",VLOOKUP(AA15,'7 - Barème 2017'!$A$17:$H$249,8))</f>
        <v/>
      </c>
      <c r="AC15" s="84"/>
      <c r="AD15" s="38"/>
      <c r="AE15" s="95"/>
      <c r="AF15" s="112" t="str">
        <f>IF(AG15="","",VLOOKUP(AH15,'7 - Barème 2017'!$A$17:$G$231,7))</f>
        <v/>
      </c>
      <c r="AG15" s="36" t="str">
        <f>IF(AD$17&gt;10,10,"")</f>
        <v/>
      </c>
      <c r="AH15" s="37"/>
      <c r="AI15" s="88" t="str">
        <f>IF(AG15="","",VLOOKUP(AH15,'7 - Barème 2017'!$A$17:$H$249,8))</f>
        <v/>
      </c>
      <c r="AJ15" s="79"/>
      <c r="AK15" s="38"/>
      <c r="AL15" s="95"/>
      <c r="AM15" s="112" t="str">
        <f>IF(AN15="","",VLOOKUP(AO15,'7 - Barème 2017'!$A$17:$G$231,7))</f>
        <v/>
      </c>
      <c r="AN15" s="36" t="str">
        <f>IF(AK$17&gt;10,10,"")</f>
        <v/>
      </c>
      <c r="AO15" s="37"/>
      <c r="AP15" s="88" t="str">
        <f>IF(AN15="","",VLOOKUP(AO15,'7 - Barème 2017'!$A$17:$H$249,8))</f>
        <v/>
      </c>
      <c r="AQ15" s="84"/>
      <c r="AR15" s="38"/>
      <c r="AS15" s="95"/>
      <c r="AT15" s="112" t="str">
        <f>IF(AU15="","",VLOOKUP(AV15,'7 - Barème 2017'!$A$17:$G$231,7))</f>
        <v/>
      </c>
      <c r="AU15" s="36" t="str">
        <f>IF(AR$17&gt;10,10,"")</f>
        <v/>
      </c>
      <c r="AV15" s="37"/>
      <c r="AW15" s="88" t="str">
        <f>IF(AU15="","",VLOOKUP(AV15,'7 - Barème 2017'!$A$17:$H$249,8))</f>
        <v/>
      </c>
      <c r="AX15" s="79"/>
      <c r="AY15" s="38"/>
      <c r="AZ15" s="95"/>
      <c r="BA15" s="112" t="str">
        <f>IF(BB15="","",VLOOKUP(BC15,'7 - Barème 2017'!$A$17:$G$231,7))</f>
        <v/>
      </c>
      <c r="BB15" s="36" t="str">
        <f>IF(AY$17&gt;10,10,"")</f>
        <v/>
      </c>
      <c r="BC15" s="37"/>
      <c r="BD15" s="88" t="str">
        <f>IF(BB15="","",VLOOKUP(BC15,'7 - Barème 2017'!$A$17:$H$249,8))</f>
        <v/>
      </c>
      <c r="BE15" s="84"/>
      <c r="BF15" s="38"/>
      <c r="BG15" s="95"/>
      <c r="BH15" s="112" t="str">
        <f>IF(BI15="","",VLOOKUP(BJ15,'7 - Barème 2017'!$A$17:$G$231,7))</f>
        <v/>
      </c>
      <c r="BI15" s="36" t="str">
        <f>IF(BF$17&gt;10,10,"")</f>
        <v/>
      </c>
      <c r="BJ15" s="37"/>
      <c r="BK15" s="88" t="str">
        <f>IF(BI15="","",VLOOKUP(BJ15,'7 - Barème 2017'!$A$17:$H$249,8))</f>
        <v/>
      </c>
      <c r="BL15" s="79"/>
      <c r="BM15" s="38"/>
      <c r="BN15" s="95"/>
      <c r="BO15" s="112" t="str">
        <f>IF(BP15="","",VLOOKUP(BQ15,'7 - Barème 2017'!$A$17:$G$231,7))</f>
        <v/>
      </c>
      <c r="BP15" s="36" t="str">
        <f>IF(BM$17&gt;10,10,"")</f>
        <v/>
      </c>
      <c r="BQ15" s="37"/>
      <c r="BR15" s="88" t="str">
        <f>IF(BP15="","",VLOOKUP(BQ15,'7 - Barème 2017'!$A$17:$H$249,8))</f>
        <v/>
      </c>
      <c r="BS15" s="84"/>
      <c r="BT15" s="38"/>
      <c r="BU15" s="95"/>
      <c r="BV15" s="112" t="str">
        <f>IF(BW15="","",VLOOKUP(BX15,'7 - Barème 2017'!$A$17:$G$231,7))</f>
        <v/>
      </c>
      <c r="BW15" s="36" t="str">
        <f>IF(BT$17&gt;10,10,"")</f>
        <v/>
      </c>
      <c r="BX15" s="37"/>
      <c r="BY15" s="88" t="str">
        <f>IF(BW15="","",VLOOKUP(BX15,'7 - Barème 2017'!$A$17:$H$249,8))</f>
        <v/>
      </c>
      <c r="BZ15" s="79"/>
      <c r="CA15" s="38"/>
      <c r="CB15" s="95"/>
      <c r="CC15" s="112" t="str">
        <f>IF(CD15="","",VLOOKUP(CE15,'7 - Barème 2017'!$A$17:$G$231,7))</f>
        <v/>
      </c>
      <c r="CD15" s="36" t="str">
        <f>IF(CA$17&gt;10,10,"")</f>
        <v/>
      </c>
      <c r="CE15" s="37"/>
      <c r="CF15" s="88" t="str">
        <f>IF(CD15="","",VLOOKUP(CE15,'7 - Barème 2017'!$A$17:$H$249,8))</f>
        <v/>
      </c>
      <c r="CG15" s="84"/>
      <c r="CH15" s="38"/>
      <c r="CI15" s="95"/>
      <c r="CJ15" s="112" t="str">
        <f>IF(CK15="","",VLOOKUP(CL15,'7 - Barème 2017'!$A$17:$G$231,7))</f>
        <v/>
      </c>
      <c r="CK15" s="36" t="str">
        <f>IF(CH$17&gt;10,10,"")</f>
        <v/>
      </c>
      <c r="CL15" s="37"/>
      <c r="CM15" s="88" t="str">
        <f>IF(CK15="","",VLOOKUP(CL15,'7 - Barème 2017'!$A$17:$H$249,8))</f>
        <v/>
      </c>
      <c r="CN15" s="79"/>
      <c r="CO15" s="38"/>
      <c r="CP15" s="95"/>
      <c r="CQ15" s="112" t="str">
        <f>IF(CR15="","",VLOOKUP(CS15,'7 - Barème 2017'!$A$17:$G$231,7))</f>
        <v/>
      </c>
      <c r="CR15" s="36" t="str">
        <f>IF(CO$17&gt;10,10,"")</f>
        <v/>
      </c>
      <c r="CS15" s="37"/>
      <c r="CT15" s="88" t="str">
        <f>IF(CR15="","",VLOOKUP(CS15,'7 - Barème 2017'!$A$17:$H$249,8))</f>
        <v/>
      </c>
      <c r="CU15" s="84"/>
      <c r="CV15" s="38"/>
      <c r="CW15" s="95"/>
      <c r="CX15" s="112" t="str">
        <f>IF(CY15="","",VLOOKUP(CZ15,'7 - Barème 2017'!$A$17:$G$231,7))</f>
        <v/>
      </c>
      <c r="CY15" s="36" t="str">
        <f>IF(CV$17&gt;10,10,"")</f>
        <v/>
      </c>
      <c r="CZ15" s="37"/>
      <c r="DA15" s="88" t="str">
        <f>IF(CY15="","",VLOOKUP(CZ15,'7 - Barème 2017'!$A$17:$H$249,8))</f>
        <v/>
      </c>
      <c r="DB15" s="79"/>
      <c r="DC15" s="38"/>
      <c r="DD15" s="95"/>
      <c r="DE15" s="112" t="str">
        <f>IF(DF15="","",VLOOKUP(DG15,'7 - Barème 2017'!$A$17:$G$231,7))</f>
        <v/>
      </c>
      <c r="DF15" s="36" t="str">
        <f>IF(DC$17&gt;10,10,"")</f>
        <v/>
      </c>
      <c r="DG15" s="37"/>
      <c r="DH15" s="88" t="str">
        <f>IF(DF15="","",VLOOKUP(DG15,'7 - Barème 2017'!$A$17:$H$249,8))</f>
        <v/>
      </c>
      <c r="DI15" s="84"/>
      <c r="DJ15" s="38"/>
      <c r="DK15" s="95"/>
      <c r="DL15" s="112" t="str">
        <f>IF(DM15="","",VLOOKUP(DN15,'7 - Barème 2017'!$A$17:$G$231,7))</f>
        <v/>
      </c>
      <c r="DM15" s="36" t="str">
        <f>IF(DJ$17&gt;10,10,"")</f>
        <v/>
      </c>
      <c r="DN15" s="37"/>
      <c r="DO15" s="88" t="str">
        <f>IF(DM15="","",VLOOKUP(DN15,'7 - Barème 2017'!$A$17:$H$249,8))</f>
        <v/>
      </c>
      <c r="DP15" s="79"/>
      <c r="DQ15" s="38"/>
      <c r="DR15" s="95"/>
      <c r="DS15" s="112" t="str">
        <f>IF(DT15="","",VLOOKUP(DU15,'7 - Barème 2017'!$A$17:$G$231,7))</f>
        <v/>
      </c>
      <c r="DT15" s="36" t="str">
        <f>IF(DQ$17&gt;10,10,"")</f>
        <v/>
      </c>
      <c r="DU15" s="37"/>
      <c r="DV15" s="88" t="str">
        <f>IF(DT15="","",VLOOKUP(DU15,'7 - Barème 2017'!$A$17:$H$249,8))</f>
        <v/>
      </c>
      <c r="DW15" s="84"/>
      <c r="DX15" s="38"/>
      <c r="DY15" s="95"/>
      <c r="DZ15" s="112" t="str">
        <f>IF(EA15="","",VLOOKUP(EB15,'7 - Barème 2017'!$A$17:$G$231,7))</f>
        <v/>
      </c>
      <c r="EA15" s="36" t="str">
        <f>IF(DX$17&gt;10,10,"")</f>
        <v/>
      </c>
      <c r="EB15" s="37"/>
      <c r="EC15" s="88" t="str">
        <f>IF(EA15="","",VLOOKUP(EB15,'7 - Barème 2017'!$A$17:$H$249,8))</f>
        <v/>
      </c>
      <c r="ED15" s="79"/>
      <c r="EE15" s="38"/>
      <c r="EF15" s="95"/>
      <c r="EG15" s="112" t="str">
        <f>IF(EH15="","",VLOOKUP(EI15,'7 - Barème 2017'!$A$17:$G$231,7))</f>
        <v/>
      </c>
      <c r="EH15" s="36" t="str">
        <f>IF(EE$17&gt;10,10,"")</f>
        <v/>
      </c>
      <c r="EI15" s="37"/>
      <c r="EJ15" s="88" t="str">
        <f>IF(EH15="","",VLOOKUP(EI15,'7 - Barème 2017'!$A$17:$H$249,8))</f>
        <v/>
      </c>
      <c r="EK15" s="84"/>
      <c r="EL15" s="38"/>
      <c r="EM15" s="95"/>
      <c r="EN15" s="112" t="str">
        <f>IF(EO15="","",VLOOKUP(EP15,'7 - Barème 2017'!$A$17:$G$231,7))</f>
        <v/>
      </c>
      <c r="EO15" s="36" t="str">
        <f>IF(EL$17&gt;10,10,"")</f>
        <v/>
      </c>
      <c r="EP15" s="37"/>
      <c r="EQ15" s="88" t="str">
        <f>IF(EO15="","",VLOOKUP(EP15,'7 - Barème 2017'!$A$17:$H$249,8))</f>
        <v/>
      </c>
      <c r="ER15" s="79"/>
      <c r="ES15" s="38"/>
      <c r="ET15" s="95"/>
      <c r="EU15" s="112" t="str">
        <f>IF(EV15="","",VLOOKUP(EW15,'7 - Barème 2017'!$A$17:$G$231,7))</f>
        <v/>
      </c>
      <c r="EV15" s="36" t="str">
        <f>IF(ES$17&gt;10,10,"")</f>
        <v/>
      </c>
      <c r="EW15" s="37"/>
      <c r="EX15" s="88" t="str">
        <f>IF(EV15="","",VLOOKUP(EW15,'7 - Barème 2017'!$A$17:$H$249,8))</f>
        <v/>
      </c>
      <c r="EY15" s="84"/>
      <c r="EZ15" s="38"/>
      <c r="FA15" s="95"/>
      <c r="FB15" s="112" t="str">
        <f>IF(FC15="","",VLOOKUP(FD15,'7 - Barème 2017'!$A$17:$G$231,7))</f>
        <v/>
      </c>
      <c r="FC15" s="36" t="str">
        <f>IF(EZ$17&gt;10,10,"")</f>
        <v/>
      </c>
      <c r="FD15" s="37"/>
      <c r="FE15" s="88" t="str">
        <f>IF(FC15="","",VLOOKUP(FD15,'7 - Barème 2017'!$A$17:$H$249,8))</f>
        <v/>
      </c>
      <c r="FF15" s="79"/>
      <c r="FG15" s="38"/>
      <c r="FH15" s="95"/>
      <c r="FI15" s="112" t="str">
        <f>IF(FJ15="","",VLOOKUP(FK15,'7 - Barème 2017'!$A$17:$G$231,7))</f>
        <v/>
      </c>
      <c r="FJ15" s="36" t="str">
        <f>IF(FG$17&gt;10,10,"")</f>
        <v/>
      </c>
      <c r="FK15" s="37"/>
      <c r="FL15" s="88" t="str">
        <f>IF(FJ15="","",VLOOKUP(FK15,'7 - Barème 2017'!$A$17:$H$249,8))</f>
        <v/>
      </c>
      <c r="FM15"/>
      <c r="FN15" s="177" t="s">
        <v>528</v>
      </c>
      <c r="FO15"/>
      <c r="FP15"/>
      <c r="FQ15"/>
      <c r="FR15"/>
      <c r="FS15"/>
      <c r="FT15"/>
    </row>
    <row r="16" spans="1:176" s="9" customFormat="1" x14ac:dyDescent="0.15">
      <c r="A16" s="83"/>
      <c r="B16" s="95"/>
      <c r="C16" s="95"/>
      <c r="D16" s="112" t="str">
        <f>IF(E16="","",VLOOKUP(F16,'7 - Barème 2017'!$A$17:$G$231,7))</f>
        <v/>
      </c>
      <c r="E16" s="36" t="str">
        <f>IF(B$17&gt;11,11,"")</f>
        <v/>
      </c>
      <c r="F16" s="37"/>
      <c r="G16" s="88" t="str">
        <f>IF(E16="","",VLOOKUP(F16,'7 - Barème 2017'!$A$17:$H$249,8))</f>
        <v/>
      </c>
      <c r="H16" s="103"/>
      <c r="I16" s="38"/>
      <c r="J16" s="38"/>
      <c r="K16" s="112" t="str">
        <f>IF(L16="","",VLOOKUP(M16,'7 - Barème 2017'!$A$17:$G$231,7))</f>
        <v/>
      </c>
      <c r="L16" s="36" t="str">
        <f>IF(I$17&gt;11,11,"")</f>
        <v/>
      </c>
      <c r="M16" s="37"/>
      <c r="N16" s="88" t="str">
        <f>IF(L16="","",VLOOKUP(M16,'7 - Barème 2017'!$A$17:$H$249,8))</f>
        <v/>
      </c>
      <c r="O16" s="83"/>
      <c r="P16" s="38"/>
      <c r="Q16" s="95"/>
      <c r="R16" s="112" t="str">
        <f>IF(S16="","",VLOOKUP(T16,'7 - Barème 2017'!$A$17:$G$231,7))</f>
        <v/>
      </c>
      <c r="S16" s="36" t="str">
        <f>IF(P$17&gt;11,11,"")</f>
        <v/>
      </c>
      <c r="T16" s="37"/>
      <c r="U16" s="88" t="str">
        <f>IF(S16="","",VLOOKUP(T16,'7 - Barème 2017'!$A$17:$H$249,8))</f>
        <v/>
      </c>
      <c r="V16" s="103"/>
      <c r="W16" s="38"/>
      <c r="X16" s="95"/>
      <c r="Y16" s="112" t="str">
        <f>IF(Z16="","",VLOOKUP(AA16,'7 - Barème 2017'!$A$17:$G$231,7))</f>
        <v/>
      </c>
      <c r="Z16" s="36" t="str">
        <f>IF(W$17&gt;11,11,"")</f>
        <v/>
      </c>
      <c r="AA16" s="37"/>
      <c r="AB16" s="88" t="str">
        <f>IF(Z16="","",VLOOKUP(AA16,'7 - Barème 2017'!$A$17:$H$249,8))</f>
        <v/>
      </c>
      <c r="AC16" s="83"/>
      <c r="AD16" s="38"/>
      <c r="AE16" s="95"/>
      <c r="AF16" s="112" t="str">
        <f>IF(AG16="","",VLOOKUP(AH16,'7 - Barème 2017'!$A$17:$G$231,7))</f>
        <v/>
      </c>
      <c r="AG16" s="36" t="str">
        <f>IF(AD$17&gt;11,11,"")</f>
        <v/>
      </c>
      <c r="AH16" s="37"/>
      <c r="AI16" s="88" t="str">
        <f>IF(AG16="","",VLOOKUP(AH16,'7 - Barème 2017'!$A$17:$H$249,8))</f>
        <v/>
      </c>
      <c r="AJ16" s="103"/>
      <c r="AK16" s="38"/>
      <c r="AL16" s="95"/>
      <c r="AM16" s="112" t="str">
        <f>IF(AN16="","",VLOOKUP(AO16,'7 - Barème 2017'!$A$17:$G$231,7))</f>
        <v/>
      </c>
      <c r="AN16" s="36" t="str">
        <f>IF(AK$17&gt;11,11,"")</f>
        <v/>
      </c>
      <c r="AO16" s="37"/>
      <c r="AP16" s="88" t="str">
        <f>IF(AN16="","",VLOOKUP(AO16,'7 - Barème 2017'!$A$17:$H$249,8))</f>
        <v/>
      </c>
      <c r="AQ16" s="83"/>
      <c r="AR16" s="38"/>
      <c r="AS16" s="95"/>
      <c r="AT16" s="112" t="str">
        <f>IF(AU16="","",VLOOKUP(AV16,'7 - Barème 2017'!$A$17:$G$231,7))</f>
        <v/>
      </c>
      <c r="AU16" s="36" t="str">
        <f>IF(AR$17&gt;11,11,"")</f>
        <v/>
      </c>
      <c r="AV16" s="37"/>
      <c r="AW16" s="88" t="str">
        <f>IF(AU16="","",VLOOKUP(AV16,'7 - Barème 2017'!$A$17:$H$249,8))</f>
        <v/>
      </c>
      <c r="AX16" s="103"/>
      <c r="AY16" s="38"/>
      <c r="AZ16" s="95"/>
      <c r="BA16" s="112" t="str">
        <f>IF(BB16="","",VLOOKUP(BC16,'7 - Barème 2017'!$A$17:$G$231,7))</f>
        <v/>
      </c>
      <c r="BB16" s="36" t="str">
        <f>IF(AY$17&gt;11,11,"")</f>
        <v/>
      </c>
      <c r="BC16" s="37"/>
      <c r="BD16" s="88" t="str">
        <f>IF(BB16="","",VLOOKUP(BC16,'7 - Barème 2017'!$A$17:$H$249,8))</f>
        <v/>
      </c>
      <c r="BE16" s="83"/>
      <c r="BF16" s="38"/>
      <c r="BG16" s="95"/>
      <c r="BH16" s="112" t="str">
        <f>IF(BI16="","",VLOOKUP(BJ16,'7 - Barème 2017'!$A$17:$G$231,7))</f>
        <v/>
      </c>
      <c r="BI16" s="36" t="str">
        <f>IF(BF$17&gt;11,11,"")</f>
        <v/>
      </c>
      <c r="BJ16" s="37"/>
      <c r="BK16" s="88" t="str">
        <f>IF(BI16="","",VLOOKUP(BJ16,'7 - Barème 2017'!$A$17:$H$249,8))</f>
        <v/>
      </c>
      <c r="BL16" s="103"/>
      <c r="BM16" s="38"/>
      <c r="BN16" s="95"/>
      <c r="BO16" s="112" t="str">
        <f>IF(BP16="","",VLOOKUP(BQ16,'7 - Barème 2017'!$A$17:$G$231,7))</f>
        <v/>
      </c>
      <c r="BP16" s="36" t="str">
        <f>IF(BM$17&gt;11,11,"")</f>
        <v/>
      </c>
      <c r="BQ16" s="37"/>
      <c r="BR16" s="88" t="str">
        <f>IF(BP16="","",VLOOKUP(BQ16,'7 - Barème 2017'!$A$17:$H$249,8))</f>
        <v/>
      </c>
      <c r="BS16" s="83"/>
      <c r="BT16" s="38"/>
      <c r="BU16" s="95"/>
      <c r="BV16" s="112" t="str">
        <f>IF(BW16="","",VLOOKUP(BX16,'7 - Barème 2017'!$A$17:$G$231,7))</f>
        <v/>
      </c>
      <c r="BW16" s="36" t="str">
        <f>IF(BT$17&gt;11,11,"")</f>
        <v/>
      </c>
      <c r="BX16" s="37"/>
      <c r="BY16" s="88" t="str">
        <f>IF(BW16="","",VLOOKUP(BX16,'7 - Barème 2017'!$A$17:$H$249,8))</f>
        <v/>
      </c>
      <c r="BZ16" s="103"/>
      <c r="CA16" s="38"/>
      <c r="CB16" s="95"/>
      <c r="CC16" s="112" t="str">
        <f>IF(CD16="","",VLOOKUP(CE16,'7 - Barème 2017'!$A$17:$G$231,7))</f>
        <v/>
      </c>
      <c r="CD16" s="36" t="str">
        <f>IF(CA$17&gt;11,11,"")</f>
        <v/>
      </c>
      <c r="CE16" s="37"/>
      <c r="CF16" s="88" t="str">
        <f>IF(CD16="","",VLOOKUP(CE16,'7 - Barème 2017'!$A$17:$H$249,8))</f>
        <v/>
      </c>
      <c r="CG16" s="83"/>
      <c r="CH16" s="38"/>
      <c r="CI16" s="95"/>
      <c r="CJ16" s="112" t="str">
        <f>IF(CK16="","",VLOOKUP(CL16,'7 - Barème 2017'!$A$17:$G$231,7))</f>
        <v/>
      </c>
      <c r="CK16" s="36" t="str">
        <f>IF(CH$17&gt;11,11,"")</f>
        <v/>
      </c>
      <c r="CL16" s="37"/>
      <c r="CM16" s="88" t="str">
        <f>IF(CK16="","",VLOOKUP(CL16,'7 - Barème 2017'!$A$17:$H$249,8))</f>
        <v/>
      </c>
      <c r="CN16" s="103"/>
      <c r="CO16" s="38"/>
      <c r="CP16" s="95"/>
      <c r="CQ16" s="112" t="str">
        <f>IF(CR16="","",VLOOKUP(CS16,'7 - Barème 2017'!$A$17:$G$231,7))</f>
        <v/>
      </c>
      <c r="CR16" s="36" t="str">
        <f>IF(CO$17&gt;11,11,"")</f>
        <v/>
      </c>
      <c r="CS16" s="37"/>
      <c r="CT16" s="88" t="str">
        <f>IF(CR16="","",VLOOKUP(CS16,'7 - Barème 2017'!$A$17:$H$249,8))</f>
        <v/>
      </c>
      <c r="CU16" s="83"/>
      <c r="CV16" s="38"/>
      <c r="CW16" s="95"/>
      <c r="CX16" s="112" t="str">
        <f>IF(CY16="","",VLOOKUP(CZ16,'7 - Barème 2017'!$A$17:$G$231,7))</f>
        <v/>
      </c>
      <c r="CY16" s="36" t="str">
        <f>IF(CV$17&gt;11,11,"")</f>
        <v/>
      </c>
      <c r="CZ16" s="37"/>
      <c r="DA16" s="88" t="str">
        <f>IF(CY16="","",VLOOKUP(CZ16,'7 - Barème 2017'!$A$17:$H$249,8))</f>
        <v/>
      </c>
      <c r="DB16" s="103"/>
      <c r="DC16" s="38"/>
      <c r="DD16" s="95"/>
      <c r="DE16" s="112" t="str">
        <f>IF(DF16="","",VLOOKUP(DG16,'7 - Barème 2017'!$A$17:$G$231,7))</f>
        <v/>
      </c>
      <c r="DF16" s="36" t="str">
        <f>IF(DC$17&gt;11,11,"")</f>
        <v/>
      </c>
      <c r="DG16" s="37"/>
      <c r="DH16" s="88" t="str">
        <f>IF(DF16="","",VLOOKUP(DG16,'7 - Barème 2017'!$A$17:$H$249,8))</f>
        <v/>
      </c>
      <c r="DI16" s="83"/>
      <c r="DJ16" s="38"/>
      <c r="DK16" s="95"/>
      <c r="DL16" s="112" t="str">
        <f>IF(DM16="","",VLOOKUP(DN16,'7 - Barème 2017'!$A$17:$G$231,7))</f>
        <v/>
      </c>
      <c r="DM16" s="36" t="str">
        <f>IF(DJ$17&gt;11,11,"")</f>
        <v/>
      </c>
      <c r="DN16" s="37"/>
      <c r="DO16" s="88" t="str">
        <f>IF(DM16="","",VLOOKUP(DN16,'7 - Barème 2017'!$A$17:$H$249,8))</f>
        <v/>
      </c>
      <c r="DP16" s="103"/>
      <c r="DQ16" s="38"/>
      <c r="DR16" s="95"/>
      <c r="DS16" s="112" t="str">
        <f>IF(DT16="","",VLOOKUP(DU16,'7 - Barème 2017'!$A$17:$G$231,7))</f>
        <v/>
      </c>
      <c r="DT16" s="36" t="str">
        <f>IF(DQ$17&gt;11,11,"")</f>
        <v/>
      </c>
      <c r="DU16" s="37"/>
      <c r="DV16" s="88" t="str">
        <f>IF(DT16="","",VLOOKUP(DU16,'7 - Barème 2017'!$A$17:$H$249,8))</f>
        <v/>
      </c>
      <c r="DW16" s="83"/>
      <c r="DX16" s="38"/>
      <c r="DY16" s="95"/>
      <c r="DZ16" s="112" t="str">
        <f>IF(EA16="","",VLOOKUP(EB16,'7 - Barème 2017'!$A$17:$G$231,7))</f>
        <v/>
      </c>
      <c r="EA16" s="36" t="str">
        <f>IF(DX$17&gt;11,11,"")</f>
        <v/>
      </c>
      <c r="EB16" s="37"/>
      <c r="EC16" s="88" t="str">
        <f>IF(EA16="","",VLOOKUP(EB16,'7 - Barème 2017'!$A$17:$H$249,8))</f>
        <v/>
      </c>
      <c r="ED16" s="103"/>
      <c r="EE16" s="38"/>
      <c r="EF16" s="95"/>
      <c r="EG16" s="112" t="str">
        <f>IF(EH16="","",VLOOKUP(EI16,'7 - Barème 2017'!$A$17:$G$231,7))</f>
        <v/>
      </c>
      <c r="EH16" s="36" t="str">
        <f>IF(EE$17&gt;11,11,"")</f>
        <v/>
      </c>
      <c r="EI16" s="37"/>
      <c r="EJ16" s="88" t="str">
        <f>IF(EH16="","",VLOOKUP(EI16,'7 - Barème 2017'!$A$17:$H$249,8))</f>
        <v/>
      </c>
      <c r="EK16" s="83"/>
      <c r="EL16" s="38"/>
      <c r="EM16" s="95"/>
      <c r="EN16" s="112" t="str">
        <f>IF(EO16="","",VLOOKUP(EP16,'7 - Barème 2017'!$A$17:$G$231,7))</f>
        <v/>
      </c>
      <c r="EO16" s="36" t="str">
        <f>IF(EL$17&gt;11,11,"")</f>
        <v/>
      </c>
      <c r="EP16" s="37"/>
      <c r="EQ16" s="88" t="str">
        <f>IF(EO16="","",VLOOKUP(EP16,'7 - Barème 2017'!$A$17:$H$249,8))</f>
        <v/>
      </c>
      <c r="ER16" s="103"/>
      <c r="ES16" s="38"/>
      <c r="ET16" s="95"/>
      <c r="EU16" s="112" t="str">
        <f>IF(EV16="","",VLOOKUP(EW16,'7 - Barème 2017'!$A$17:$G$231,7))</f>
        <v/>
      </c>
      <c r="EV16" s="36" t="str">
        <f>IF(ES$17&gt;11,11,"")</f>
        <v/>
      </c>
      <c r="EW16" s="37"/>
      <c r="EX16" s="88" t="str">
        <f>IF(EV16="","",VLOOKUP(EW16,'7 - Barème 2017'!$A$17:$H$249,8))</f>
        <v/>
      </c>
      <c r="EY16" s="83"/>
      <c r="EZ16" s="38"/>
      <c r="FA16" s="95"/>
      <c r="FB16" s="112" t="str">
        <f>IF(FC16="","",VLOOKUP(FD16,'7 - Barème 2017'!$A$17:$G$231,7))</f>
        <v/>
      </c>
      <c r="FC16" s="36" t="str">
        <f>IF(EZ$17&gt;11,11,"")</f>
        <v/>
      </c>
      <c r="FD16" s="37"/>
      <c r="FE16" s="88" t="str">
        <f>IF(FC16="","",VLOOKUP(FD16,'7 - Barème 2017'!$A$17:$H$249,8))</f>
        <v/>
      </c>
      <c r="FF16" s="103"/>
      <c r="FG16" s="38"/>
      <c r="FH16" s="95"/>
      <c r="FI16" s="112" t="str">
        <f>IF(FJ16="","",VLOOKUP(FK16,'7 - Barème 2017'!$A$17:$G$231,7))</f>
        <v/>
      </c>
      <c r="FJ16" s="36" t="str">
        <f>IF(FG$17&gt;11,11,"")</f>
        <v/>
      </c>
      <c r="FK16" s="37"/>
      <c r="FL16" s="88" t="str">
        <f>IF(FJ16="","",VLOOKUP(FK16,'7 - Barème 2017'!$A$17:$H$249,8))</f>
        <v/>
      </c>
      <c r="FM16"/>
      <c r="FN16" s="177" t="s">
        <v>572</v>
      </c>
      <c r="FO16"/>
      <c r="FP16"/>
      <c r="FQ16"/>
      <c r="FR16"/>
      <c r="FS16"/>
      <c r="FT16"/>
    </row>
    <row r="17" spans="1:176" s="9" customFormat="1" x14ac:dyDescent="0.15">
      <c r="A17" s="49" t="s">
        <v>408</v>
      </c>
      <c r="B17" s="36">
        <f>IF(A6="",0,A15-A12+1)</f>
        <v>0</v>
      </c>
      <c r="C17" s="36"/>
      <c r="D17" s="112" t="str">
        <f>IF(E17="","",VLOOKUP(F17,'7 - Barème 2017'!$A$17:$G$231,7))</f>
        <v/>
      </c>
      <c r="E17" s="36" t="str">
        <f>IF(B$17&gt;12,12,"")</f>
        <v/>
      </c>
      <c r="F17" s="37"/>
      <c r="G17" s="88" t="str">
        <f>IF(E17="","",VLOOKUP(F17,'7 - Barème 2017'!$A$17:$H$249,8))</f>
        <v/>
      </c>
      <c r="H17" s="25" t="s">
        <v>408</v>
      </c>
      <c r="I17" s="30">
        <f>IF(H6="",0,H15-H12+1)</f>
        <v>0</v>
      </c>
      <c r="J17" s="30"/>
      <c r="K17" s="112" t="str">
        <f>IF(L17="","",VLOOKUP(M17,'7 - Barème 2017'!$A$17:$G$231,7))</f>
        <v/>
      </c>
      <c r="L17" s="36" t="str">
        <f>IF(I$17&gt;12,12,"")</f>
        <v/>
      </c>
      <c r="M17" s="37"/>
      <c r="N17" s="88" t="str">
        <f>IF(L17="","",VLOOKUP(M17,'7 - Barème 2017'!$A$17:$H$249,8))</f>
        <v/>
      </c>
      <c r="O17" s="49" t="s">
        <v>408</v>
      </c>
      <c r="P17" s="30">
        <f>IF(O6="",0,O15-O12+1)</f>
        <v>0</v>
      </c>
      <c r="Q17" s="36"/>
      <c r="R17" s="112" t="str">
        <f>IF(S17="","",VLOOKUP(T17,'7 - Barème 2017'!$A$17:$G$231,7))</f>
        <v/>
      </c>
      <c r="S17" s="36" t="str">
        <f>IF(P$17&gt;12,12,"")</f>
        <v/>
      </c>
      <c r="T17" s="37"/>
      <c r="U17" s="88" t="str">
        <f>IF(S17="","",VLOOKUP(T17,'7 - Barème 2017'!$A$17:$H$249,8))</f>
        <v/>
      </c>
      <c r="V17" s="25" t="s">
        <v>408</v>
      </c>
      <c r="W17" s="30">
        <f>IF(V6="",0,V15-V12+1)</f>
        <v>0</v>
      </c>
      <c r="X17" s="36"/>
      <c r="Y17" s="112" t="str">
        <f>IF(Z17="","",VLOOKUP(AA17,'7 - Barème 2017'!$A$17:$G$231,7))</f>
        <v/>
      </c>
      <c r="Z17" s="36" t="str">
        <f>IF(W$17&gt;12,12,"")</f>
        <v/>
      </c>
      <c r="AA17" s="37"/>
      <c r="AB17" s="88" t="str">
        <f>IF(Z17="","",VLOOKUP(AA17,'7 - Barème 2017'!$A$17:$H$249,8))</f>
        <v/>
      </c>
      <c r="AC17" s="49" t="s">
        <v>408</v>
      </c>
      <c r="AD17" s="30">
        <f>IF(AC6="",0,AC15-AC12+1)</f>
        <v>0</v>
      </c>
      <c r="AE17" s="36"/>
      <c r="AF17" s="112" t="str">
        <f>IF(AG17="","",VLOOKUP(AH17,'7 - Barème 2017'!$A$17:$G$231,7))</f>
        <v/>
      </c>
      <c r="AG17" s="36" t="str">
        <f>IF(AD$17&gt;12,12,"")</f>
        <v/>
      </c>
      <c r="AH17" s="37"/>
      <c r="AI17" s="88" t="str">
        <f>IF(AG17="","",VLOOKUP(AH17,'7 - Barème 2017'!$A$17:$H$249,8))</f>
        <v/>
      </c>
      <c r="AJ17" s="25" t="s">
        <v>408</v>
      </c>
      <c r="AK17" s="30">
        <f>IF(AJ6="",0,AJ15-AJ12+1)</f>
        <v>0</v>
      </c>
      <c r="AL17" s="36"/>
      <c r="AM17" s="112" t="str">
        <f>IF(AN17="","",VLOOKUP(AO17,'7 - Barème 2017'!$A$17:$G$231,7))</f>
        <v/>
      </c>
      <c r="AN17" s="36" t="str">
        <f>IF(AK$17&gt;12,12,"")</f>
        <v/>
      </c>
      <c r="AO17" s="37"/>
      <c r="AP17" s="88" t="str">
        <f>IF(AN17="","",VLOOKUP(AO17,'7 - Barème 2017'!$A$17:$H$249,8))</f>
        <v/>
      </c>
      <c r="AQ17" s="49" t="s">
        <v>408</v>
      </c>
      <c r="AR17" s="30">
        <f>IF(AQ6="",0,AQ15-AQ12+1)</f>
        <v>0</v>
      </c>
      <c r="AS17" s="36"/>
      <c r="AT17" s="112" t="str">
        <f>IF(AU17="","",VLOOKUP(AV17,'7 - Barème 2017'!$A$17:$G$231,7))</f>
        <v/>
      </c>
      <c r="AU17" s="36" t="str">
        <f>IF(AR$17&gt;12,12,"")</f>
        <v/>
      </c>
      <c r="AV17" s="37"/>
      <c r="AW17" s="88" t="str">
        <f>IF(AU17="","",VLOOKUP(AV17,'7 - Barème 2017'!$A$17:$H$249,8))</f>
        <v/>
      </c>
      <c r="AX17" s="25" t="s">
        <v>408</v>
      </c>
      <c r="AY17" s="30">
        <f>IF(AX6="",0,AX15-AX12+1)</f>
        <v>0</v>
      </c>
      <c r="AZ17" s="36"/>
      <c r="BA17" s="112" t="str">
        <f>IF(BB17="","",VLOOKUP(BC17,'7 - Barème 2017'!$A$17:$G$231,7))</f>
        <v/>
      </c>
      <c r="BB17" s="36" t="str">
        <f>IF(AY$17&gt;12,12,"")</f>
        <v/>
      </c>
      <c r="BC17" s="37"/>
      <c r="BD17" s="88" t="str">
        <f>IF(BB17="","",VLOOKUP(BC17,'7 - Barème 2017'!$A$17:$H$249,8))</f>
        <v/>
      </c>
      <c r="BE17" s="49" t="s">
        <v>408</v>
      </c>
      <c r="BF17" s="30">
        <f>IF(BE6="",0,BE15-BE12+1)</f>
        <v>0</v>
      </c>
      <c r="BG17" s="36"/>
      <c r="BH17" s="112" t="str">
        <f>IF(BI17="","",VLOOKUP(BJ17,'7 - Barème 2017'!$A$17:$G$231,7))</f>
        <v/>
      </c>
      <c r="BI17" s="36" t="str">
        <f>IF(BF$17&gt;12,12,"")</f>
        <v/>
      </c>
      <c r="BJ17" s="37"/>
      <c r="BK17" s="88" t="str">
        <f>IF(BI17="","",VLOOKUP(BJ17,'7 - Barème 2017'!$A$17:$H$249,8))</f>
        <v/>
      </c>
      <c r="BL17" s="25" t="s">
        <v>408</v>
      </c>
      <c r="BM17" s="30">
        <f>IF(BL6="",0,BL15-BL12+1)</f>
        <v>0</v>
      </c>
      <c r="BN17" s="36"/>
      <c r="BO17" s="112" t="str">
        <f>IF(BP17="","",VLOOKUP(BQ17,'7 - Barème 2017'!$A$17:$G$231,7))</f>
        <v/>
      </c>
      <c r="BP17" s="36" t="str">
        <f>IF(BM$17&gt;12,12,"")</f>
        <v/>
      </c>
      <c r="BQ17" s="37"/>
      <c r="BR17" s="88" t="str">
        <f>IF(BP17="","",VLOOKUP(BQ17,'7 - Barème 2017'!$A$17:$H$249,8))</f>
        <v/>
      </c>
      <c r="BS17" s="49" t="s">
        <v>408</v>
      </c>
      <c r="BT17" s="30">
        <f>IF(BS6="",0,BS15-BS12+1)</f>
        <v>0</v>
      </c>
      <c r="BU17" s="36"/>
      <c r="BV17" s="112" t="str">
        <f>IF(BW17="","",VLOOKUP(BX17,'7 - Barème 2017'!$A$17:$G$231,7))</f>
        <v/>
      </c>
      <c r="BW17" s="36" t="str">
        <f>IF(BT$17&gt;12,12,"")</f>
        <v/>
      </c>
      <c r="BX17" s="37"/>
      <c r="BY17" s="88" t="str">
        <f>IF(BW17="","",VLOOKUP(BX17,'7 - Barème 2017'!$A$17:$H$249,8))</f>
        <v/>
      </c>
      <c r="BZ17" s="25" t="s">
        <v>408</v>
      </c>
      <c r="CA17" s="30">
        <f>IF(BZ6="",0,BZ15-BZ12+1)</f>
        <v>0</v>
      </c>
      <c r="CB17" s="36"/>
      <c r="CC17" s="112" t="str">
        <f>IF(CD17="","",VLOOKUP(CE17,'7 - Barème 2017'!$A$17:$G$231,7))</f>
        <v/>
      </c>
      <c r="CD17" s="36" t="str">
        <f>IF(CA$17&gt;12,12,"")</f>
        <v/>
      </c>
      <c r="CE17" s="37"/>
      <c r="CF17" s="88" t="str">
        <f>IF(CD17="","",VLOOKUP(CE17,'7 - Barème 2017'!$A$17:$H$249,8))</f>
        <v/>
      </c>
      <c r="CG17" s="49" t="s">
        <v>408</v>
      </c>
      <c r="CH17" s="30">
        <f>IF(CG6="",0,CG15-CG12+1)</f>
        <v>0</v>
      </c>
      <c r="CI17" s="36"/>
      <c r="CJ17" s="112" t="str">
        <f>IF(CK17="","",VLOOKUP(CL17,'7 - Barème 2017'!$A$17:$G$231,7))</f>
        <v/>
      </c>
      <c r="CK17" s="36" t="str">
        <f>IF(CH$17&gt;12,12,"")</f>
        <v/>
      </c>
      <c r="CL17" s="37"/>
      <c r="CM17" s="88" t="str">
        <f>IF(CK17="","",VLOOKUP(CL17,'7 - Barème 2017'!$A$17:$H$249,8))</f>
        <v/>
      </c>
      <c r="CN17" s="25" t="s">
        <v>408</v>
      </c>
      <c r="CO17" s="30">
        <f>IF(CN6="",0,CN15-CN12+1)</f>
        <v>0</v>
      </c>
      <c r="CP17" s="36"/>
      <c r="CQ17" s="112" t="str">
        <f>IF(CR17="","",VLOOKUP(CS17,'7 - Barème 2017'!$A$17:$G$231,7))</f>
        <v/>
      </c>
      <c r="CR17" s="36" t="str">
        <f>IF(CO$17&gt;12,12,"")</f>
        <v/>
      </c>
      <c r="CS17" s="37"/>
      <c r="CT17" s="88" t="str">
        <f>IF(CR17="","",VLOOKUP(CS17,'7 - Barème 2017'!$A$17:$H$249,8))</f>
        <v/>
      </c>
      <c r="CU17" s="49" t="s">
        <v>408</v>
      </c>
      <c r="CV17" s="30">
        <f>IF(CU6="",0,CU15-CU12+1)</f>
        <v>0</v>
      </c>
      <c r="CW17" s="36"/>
      <c r="CX17" s="112" t="str">
        <f>IF(CY17="","",VLOOKUP(CZ17,'7 - Barème 2017'!$A$17:$G$231,7))</f>
        <v/>
      </c>
      <c r="CY17" s="36" t="str">
        <f>IF(CV$17&gt;12,12,"")</f>
        <v/>
      </c>
      <c r="CZ17" s="37"/>
      <c r="DA17" s="88" t="str">
        <f>IF(CY17="","",VLOOKUP(CZ17,'7 - Barème 2017'!$A$17:$H$249,8))</f>
        <v/>
      </c>
      <c r="DB17" s="25" t="s">
        <v>408</v>
      </c>
      <c r="DC17" s="30">
        <f>IF(DB6="",0,DB15-DB12+1)</f>
        <v>0</v>
      </c>
      <c r="DD17" s="36"/>
      <c r="DE17" s="112" t="str">
        <f>IF(DF17="","",VLOOKUP(DG17,'7 - Barème 2017'!$A$17:$G$231,7))</f>
        <v/>
      </c>
      <c r="DF17" s="36" t="str">
        <f>IF(DC$17&gt;12,12,"")</f>
        <v/>
      </c>
      <c r="DG17" s="37"/>
      <c r="DH17" s="88" t="str">
        <f>IF(DF17="","",VLOOKUP(DG17,'7 - Barème 2017'!$A$17:$H$249,8))</f>
        <v/>
      </c>
      <c r="DI17" s="49" t="s">
        <v>408</v>
      </c>
      <c r="DJ17" s="30">
        <f>IF(DI6="",0,DI15-DI12+1)</f>
        <v>0</v>
      </c>
      <c r="DK17" s="36"/>
      <c r="DL17" s="112" t="str">
        <f>IF(DM17="","",VLOOKUP(DN17,'7 - Barème 2017'!$A$17:$G$231,7))</f>
        <v/>
      </c>
      <c r="DM17" s="36" t="str">
        <f>IF(DJ$17&gt;12,12,"")</f>
        <v/>
      </c>
      <c r="DN17" s="37"/>
      <c r="DO17" s="88" t="str">
        <f>IF(DM17="","",VLOOKUP(DN17,'7 - Barème 2017'!$A$17:$H$249,8))</f>
        <v/>
      </c>
      <c r="DP17" s="25" t="s">
        <v>408</v>
      </c>
      <c r="DQ17" s="30">
        <f>IF(DP6="",0,DP15-DP12+1)</f>
        <v>0</v>
      </c>
      <c r="DR17" s="36"/>
      <c r="DS17" s="112" t="str">
        <f>IF(DT17="","",VLOOKUP(DU17,'7 - Barème 2017'!$A$17:$G$231,7))</f>
        <v/>
      </c>
      <c r="DT17" s="36" t="str">
        <f>IF(DQ$17&gt;12,12,"")</f>
        <v/>
      </c>
      <c r="DU17" s="37"/>
      <c r="DV17" s="88" t="str">
        <f>IF(DT17="","",VLOOKUP(DU17,'7 - Barème 2017'!$A$17:$H$249,8))</f>
        <v/>
      </c>
      <c r="DW17" s="49" t="s">
        <v>408</v>
      </c>
      <c r="DX17" s="30">
        <f>IF(DW6="",0,DW15-DW12+1)</f>
        <v>0</v>
      </c>
      <c r="DY17" s="36"/>
      <c r="DZ17" s="112" t="str">
        <f>IF(EA17="","",VLOOKUP(EB17,'7 - Barème 2017'!$A$17:$G$231,7))</f>
        <v/>
      </c>
      <c r="EA17" s="36" t="str">
        <f>IF(DX$17&gt;12,12,"")</f>
        <v/>
      </c>
      <c r="EB17" s="37"/>
      <c r="EC17" s="88" t="str">
        <f>IF(EA17="","",VLOOKUP(EB17,'7 - Barème 2017'!$A$17:$H$249,8))</f>
        <v/>
      </c>
      <c r="ED17" s="25" t="s">
        <v>408</v>
      </c>
      <c r="EE17" s="30">
        <f>IF(ED6="",0,ED15-ED12+1)</f>
        <v>0</v>
      </c>
      <c r="EF17" s="36"/>
      <c r="EG17" s="112" t="str">
        <f>IF(EH17="","",VLOOKUP(EI17,'7 - Barème 2017'!$A$17:$G$231,7))</f>
        <v/>
      </c>
      <c r="EH17" s="36" t="str">
        <f>IF(EE$17&gt;12,12,"")</f>
        <v/>
      </c>
      <c r="EI17" s="37"/>
      <c r="EJ17" s="88" t="str">
        <f>IF(EH17="","",VLOOKUP(EI17,'7 - Barème 2017'!$A$17:$H$249,8))</f>
        <v/>
      </c>
      <c r="EK17" s="49" t="s">
        <v>408</v>
      </c>
      <c r="EL17" s="30">
        <f>IF(EK6="",0,EK15-EK12+1)</f>
        <v>0</v>
      </c>
      <c r="EM17" s="36"/>
      <c r="EN17" s="112" t="str">
        <f>IF(EO17="","",VLOOKUP(EP17,'7 - Barème 2017'!$A$17:$G$231,7))</f>
        <v/>
      </c>
      <c r="EO17" s="36" t="str">
        <f>IF(EL$17&gt;12,12,"")</f>
        <v/>
      </c>
      <c r="EP17" s="37"/>
      <c r="EQ17" s="88" t="str">
        <f>IF(EO17="","",VLOOKUP(EP17,'7 - Barème 2017'!$A$17:$H$249,8))</f>
        <v/>
      </c>
      <c r="ER17" s="25" t="s">
        <v>408</v>
      </c>
      <c r="ES17" s="30">
        <f>IF(ER6="",0,ER15-ER12+1)</f>
        <v>0</v>
      </c>
      <c r="ET17" s="36"/>
      <c r="EU17" s="112" t="str">
        <f>IF(EV17="","",VLOOKUP(EW17,'7 - Barème 2017'!$A$17:$G$231,7))</f>
        <v/>
      </c>
      <c r="EV17" s="36" t="str">
        <f>IF(ES$17&gt;12,12,"")</f>
        <v/>
      </c>
      <c r="EW17" s="37"/>
      <c r="EX17" s="88" t="str">
        <f>IF(EV17="","",VLOOKUP(EW17,'7 - Barème 2017'!$A$17:$H$249,8))</f>
        <v/>
      </c>
      <c r="EY17" s="49" t="s">
        <v>408</v>
      </c>
      <c r="EZ17" s="30">
        <f>IF(EY6="",0,EY15-EY12+1)</f>
        <v>0</v>
      </c>
      <c r="FA17" s="36"/>
      <c r="FB17" s="112" t="str">
        <f>IF(FC17="","",VLOOKUP(FD17,'7 - Barème 2017'!$A$17:$G$231,7))</f>
        <v/>
      </c>
      <c r="FC17" s="36" t="str">
        <f>IF(EZ$17&gt;12,12,"")</f>
        <v/>
      </c>
      <c r="FD17" s="37"/>
      <c r="FE17" s="88" t="str">
        <f>IF(FC17="","",VLOOKUP(FD17,'7 - Barème 2017'!$A$17:$H$249,8))</f>
        <v/>
      </c>
      <c r="FF17" s="25" t="s">
        <v>408</v>
      </c>
      <c r="FG17" s="30">
        <f>IF(FF6="",0,FF15-FF12+1)</f>
        <v>0</v>
      </c>
      <c r="FH17" s="36"/>
      <c r="FI17" s="112" t="str">
        <f>IF(FJ17="","",VLOOKUP(FK17,'7 - Barème 2017'!$A$17:$G$231,7))</f>
        <v/>
      </c>
      <c r="FJ17" s="36" t="str">
        <f>IF(FG$17&gt;12,12,"")</f>
        <v/>
      </c>
      <c r="FK17" s="37"/>
      <c r="FL17" s="88" t="str">
        <f>IF(FJ17="","",VLOOKUP(FK17,'7 - Barème 2017'!$A$17:$H$249,8))</f>
        <v/>
      </c>
      <c r="FM17"/>
      <c r="FN17" s="177" t="s">
        <v>577</v>
      </c>
      <c r="FO17"/>
      <c r="FP17"/>
      <c r="FQ17"/>
      <c r="FR17"/>
      <c r="FS17"/>
      <c r="FT17"/>
    </row>
    <row r="18" spans="1:176" s="9" customFormat="1" x14ac:dyDescent="0.15">
      <c r="A18" s="83"/>
      <c r="B18" s="95"/>
      <c r="C18" s="95"/>
      <c r="D18" s="112" t="str">
        <f>IF(E18="","",VLOOKUP(F18,'7 - Barème 2017'!$A$17:$G$231,7))</f>
        <v/>
      </c>
      <c r="E18" s="36" t="str">
        <f>IF(B$17&gt;13,13,"")</f>
        <v/>
      </c>
      <c r="F18" s="37"/>
      <c r="G18" s="88" t="str">
        <f>IF(E18="","",VLOOKUP(F18,'7 - Barème 2017'!$A$17:$H$249,8))</f>
        <v/>
      </c>
      <c r="H18" s="38"/>
      <c r="I18" s="38"/>
      <c r="J18" s="38"/>
      <c r="K18" s="112" t="str">
        <f>IF(L18="","",VLOOKUP(M18,'7 - Barème 2017'!$A$17:$G$231,7))</f>
        <v/>
      </c>
      <c r="L18" s="36" t="str">
        <f>IF(I$17&gt;13,13,"")</f>
        <v/>
      </c>
      <c r="M18" s="37"/>
      <c r="N18" s="88" t="str">
        <f>IF(L18="","",VLOOKUP(M18,'7 - Barème 2017'!$A$17:$H$249,8))</f>
        <v/>
      </c>
      <c r="O18" s="83"/>
      <c r="P18" s="38"/>
      <c r="Q18" s="95"/>
      <c r="R18" s="112" t="str">
        <f>IF(S18="","",VLOOKUP(T18,'7 - Barème 2017'!$A$17:$G$231,7))</f>
        <v/>
      </c>
      <c r="S18" s="36" t="str">
        <f>IF(P$17&gt;13,13,"")</f>
        <v/>
      </c>
      <c r="T18" s="37"/>
      <c r="U18" s="88" t="str">
        <f>IF(S18="","",VLOOKUP(T18,'7 - Barème 2017'!$A$17:$H$249,8))</f>
        <v/>
      </c>
      <c r="V18" s="38"/>
      <c r="W18" s="38"/>
      <c r="X18" s="95"/>
      <c r="Y18" s="112" t="str">
        <f>IF(Z18="","",VLOOKUP(AA18,'7 - Barème 2017'!$A$17:$G$231,7))</f>
        <v/>
      </c>
      <c r="Z18" s="36" t="str">
        <f>IF(W$17&gt;13,13,"")</f>
        <v/>
      </c>
      <c r="AA18" s="37"/>
      <c r="AB18" s="88" t="str">
        <f>IF(Z18="","",VLOOKUP(AA18,'7 - Barème 2017'!$A$17:$H$249,8))</f>
        <v/>
      </c>
      <c r="AC18" s="83"/>
      <c r="AD18" s="38"/>
      <c r="AE18" s="95"/>
      <c r="AF18" s="112" t="str">
        <f>IF(AG18="","",VLOOKUP(AH18,'7 - Barème 2017'!$A$17:$G$231,7))</f>
        <v/>
      </c>
      <c r="AG18" s="36" t="str">
        <f>IF(AD$17&gt;13,13,"")</f>
        <v/>
      </c>
      <c r="AH18" s="37"/>
      <c r="AI18" s="88" t="str">
        <f>IF(AG18="","",VLOOKUP(AH18,'7 - Barème 2017'!$A$17:$H$249,8))</f>
        <v/>
      </c>
      <c r="AJ18" s="38"/>
      <c r="AK18" s="38"/>
      <c r="AL18" s="95"/>
      <c r="AM18" s="112" t="str">
        <f>IF(AN18="","",VLOOKUP(AO18,'7 - Barème 2017'!$A$17:$G$231,7))</f>
        <v/>
      </c>
      <c r="AN18" s="36" t="str">
        <f>IF(AK$17&gt;13,13,"")</f>
        <v/>
      </c>
      <c r="AO18" s="37"/>
      <c r="AP18" s="88" t="str">
        <f>IF(AN18="","",VLOOKUP(AO18,'7 - Barème 2017'!$A$17:$H$249,8))</f>
        <v/>
      </c>
      <c r="AQ18" s="83"/>
      <c r="AR18" s="38"/>
      <c r="AS18" s="95"/>
      <c r="AT18" s="112" t="str">
        <f>IF(AU18="","",VLOOKUP(AV18,'7 - Barème 2017'!$A$17:$G$231,7))</f>
        <v/>
      </c>
      <c r="AU18" s="36" t="str">
        <f>IF(AR$17&gt;13,13,"")</f>
        <v/>
      </c>
      <c r="AV18" s="37"/>
      <c r="AW18" s="88" t="str">
        <f>IF(AU18="","",VLOOKUP(AV18,'7 - Barème 2017'!$A$17:$H$249,8))</f>
        <v/>
      </c>
      <c r="AX18" s="38"/>
      <c r="AY18" s="38"/>
      <c r="AZ18" s="95"/>
      <c r="BA18" s="112" t="str">
        <f>IF(BB18="","",VLOOKUP(BC18,'7 - Barème 2017'!$A$17:$G$231,7))</f>
        <v/>
      </c>
      <c r="BB18" s="36" t="str">
        <f>IF(AY$17&gt;13,13,"")</f>
        <v/>
      </c>
      <c r="BC18" s="37"/>
      <c r="BD18" s="88" t="str">
        <f>IF(BB18="","",VLOOKUP(BC18,'7 - Barème 2017'!$A$17:$H$249,8))</f>
        <v/>
      </c>
      <c r="BE18" s="83"/>
      <c r="BF18" s="38"/>
      <c r="BG18" s="95"/>
      <c r="BH18" s="112" t="str">
        <f>IF(BI18="","",VLOOKUP(BJ18,'7 - Barème 2017'!$A$17:$G$231,7))</f>
        <v/>
      </c>
      <c r="BI18" s="36" t="str">
        <f>IF(BF$17&gt;13,13,"")</f>
        <v/>
      </c>
      <c r="BJ18" s="37"/>
      <c r="BK18" s="88" t="str">
        <f>IF(BI18="","",VLOOKUP(BJ18,'7 - Barème 2017'!$A$17:$H$249,8))</f>
        <v/>
      </c>
      <c r="BL18" s="38"/>
      <c r="BM18" s="38"/>
      <c r="BN18" s="95"/>
      <c r="BO18" s="112" t="str">
        <f>IF(BP18="","",VLOOKUP(BQ18,'7 - Barème 2017'!$A$17:$G$231,7))</f>
        <v/>
      </c>
      <c r="BP18" s="36" t="str">
        <f>IF(BM$17&gt;13,13,"")</f>
        <v/>
      </c>
      <c r="BQ18" s="37"/>
      <c r="BR18" s="88" t="str">
        <f>IF(BP18="","",VLOOKUP(BQ18,'7 - Barème 2017'!$A$17:$H$249,8))</f>
        <v/>
      </c>
      <c r="BS18" s="83"/>
      <c r="BT18" s="38"/>
      <c r="BU18" s="95"/>
      <c r="BV18" s="112" t="str">
        <f>IF(BW18="","",VLOOKUP(BX18,'7 - Barème 2017'!$A$17:$G$231,7))</f>
        <v/>
      </c>
      <c r="BW18" s="36" t="str">
        <f>IF(BT$17&gt;13,13,"")</f>
        <v/>
      </c>
      <c r="BX18" s="37"/>
      <c r="BY18" s="88" t="str">
        <f>IF(BW18="","",VLOOKUP(BX18,'7 - Barème 2017'!$A$17:$H$249,8))</f>
        <v/>
      </c>
      <c r="BZ18" s="38"/>
      <c r="CA18" s="38"/>
      <c r="CB18" s="95"/>
      <c r="CC18" s="112" t="str">
        <f>IF(CD18="","",VLOOKUP(CE18,'7 - Barème 2017'!$A$17:$G$231,7))</f>
        <v/>
      </c>
      <c r="CD18" s="36" t="str">
        <f>IF(CA$17&gt;13,13,"")</f>
        <v/>
      </c>
      <c r="CE18" s="37"/>
      <c r="CF18" s="88" t="str">
        <f>IF(CD18="","",VLOOKUP(CE18,'7 - Barème 2017'!$A$17:$H$249,8))</f>
        <v/>
      </c>
      <c r="CG18" s="83"/>
      <c r="CH18" s="38"/>
      <c r="CI18" s="95"/>
      <c r="CJ18" s="112" t="str">
        <f>IF(CK18="","",VLOOKUP(CL18,'7 - Barème 2017'!$A$17:$G$231,7))</f>
        <v/>
      </c>
      <c r="CK18" s="36" t="str">
        <f>IF(CH$17&gt;13,13,"")</f>
        <v/>
      </c>
      <c r="CL18" s="37"/>
      <c r="CM18" s="88" t="str">
        <f>IF(CK18="","",VLOOKUP(CL18,'7 - Barème 2017'!$A$17:$H$249,8))</f>
        <v/>
      </c>
      <c r="CN18" s="38"/>
      <c r="CO18" s="38"/>
      <c r="CP18" s="95"/>
      <c r="CQ18" s="112" t="str">
        <f>IF(CR18="","",VLOOKUP(CS18,'7 - Barème 2017'!$A$17:$G$231,7))</f>
        <v/>
      </c>
      <c r="CR18" s="36" t="str">
        <f>IF(CO$17&gt;13,13,"")</f>
        <v/>
      </c>
      <c r="CS18" s="37"/>
      <c r="CT18" s="88" t="str">
        <f>IF(CR18="","",VLOOKUP(CS18,'7 - Barème 2017'!$A$17:$H$249,8))</f>
        <v/>
      </c>
      <c r="CU18" s="83"/>
      <c r="CV18" s="38"/>
      <c r="CW18" s="95"/>
      <c r="CX18" s="112" t="str">
        <f>IF(CY18="","",VLOOKUP(CZ18,'7 - Barème 2017'!$A$17:$G$231,7))</f>
        <v/>
      </c>
      <c r="CY18" s="36" t="str">
        <f>IF(CV$17&gt;13,13,"")</f>
        <v/>
      </c>
      <c r="CZ18" s="37"/>
      <c r="DA18" s="88" t="str">
        <f>IF(CY18="","",VLOOKUP(CZ18,'7 - Barème 2017'!$A$17:$H$249,8))</f>
        <v/>
      </c>
      <c r="DB18" s="38"/>
      <c r="DC18" s="38"/>
      <c r="DD18" s="95"/>
      <c r="DE18" s="112" t="str">
        <f>IF(DF18="","",VLOOKUP(DG18,'7 - Barème 2017'!$A$17:$G$231,7))</f>
        <v/>
      </c>
      <c r="DF18" s="36" t="str">
        <f>IF(DC$17&gt;13,13,"")</f>
        <v/>
      </c>
      <c r="DG18" s="37"/>
      <c r="DH18" s="88" t="str">
        <f>IF(DF18="","",VLOOKUP(DG18,'7 - Barème 2017'!$A$17:$H$249,8))</f>
        <v/>
      </c>
      <c r="DI18" s="83"/>
      <c r="DJ18" s="38"/>
      <c r="DK18" s="95"/>
      <c r="DL18" s="112" t="str">
        <f>IF(DM18="","",VLOOKUP(DN18,'7 - Barème 2017'!$A$17:$G$231,7))</f>
        <v/>
      </c>
      <c r="DM18" s="36" t="str">
        <f>IF(DJ$17&gt;13,13,"")</f>
        <v/>
      </c>
      <c r="DN18" s="37"/>
      <c r="DO18" s="88" t="str">
        <f>IF(DM18="","",VLOOKUP(DN18,'7 - Barème 2017'!$A$17:$H$249,8))</f>
        <v/>
      </c>
      <c r="DP18" s="38"/>
      <c r="DQ18" s="38"/>
      <c r="DR18" s="95"/>
      <c r="DS18" s="112" t="str">
        <f>IF(DT18="","",VLOOKUP(DU18,'7 - Barème 2017'!$A$17:$G$231,7))</f>
        <v/>
      </c>
      <c r="DT18" s="36" t="str">
        <f>IF(DQ$17&gt;13,13,"")</f>
        <v/>
      </c>
      <c r="DU18" s="37"/>
      <c r="DV18" s="88" t="str">
        <f>IF(DT18="","",VLOOKUP(DU18,'7 - Barème 2017'!$A$17:$H$249,8))</f>
        <v/>
      </c>
      <c r="DW18" s="83"/>
      <c r="DX18" s="38"/>
      <c r="DY18" s="95"/>
      <c r="DZ18" s="112" t="str">
        <f>IF(EA18="","",VLOOKUP(EB18,'7 - Barème 2017'!$A$17:$G$231,7))</f>
        <v/>
      </c>
      <c r="EA18" s="36" t="str">
        <f>IF(DX$17&gt;13,13,"")</f>
        <v/>
      </c>
      <c r="EB18" s="37"/>
      <c r="EC18" s="88" t="str">
        <f>IF(EA18="","",VLOOKUP(EB18,'7 - Barème 2017'!$A$17:$H$249,8))</f>
        <v/>
      </c>
      <c r="ED18" s="38"/>
      <c r="EE18" s="38"/>
      <c r="EF18" s="95"/>
      <c r="EG18" s="112" t="str">
        <f>IF(EH18="","",VLOOKUP(EI18,'7 - Barème 2017'!$A$17:$G$231,7))</f>
        <v/>
      </c>
      <c r="EH18" s="36" t="str">
        <f>IF(EE$17&gt;13,13,"")</f>
        <v/>
      </c>
      <c r="EI18" s="37"/>
      <c r="EJ18" s="88" t="str">
        <f>IF(EH18="","",VLOOKUP(EI18,'7 - Barème 2017'!$A$17:$H$249,8))</f>
        <v/>
      </c>
      <c r="EK18" s="83"/>
      <c r="EL18" s="38"/>
      <c r="EM18" s="95"/>
      <c r="EN18" s="112" t="str">
        <f>IF(EO18="","",VLOOKUP(EP18,'7 - Barème 2017'!$A$17:$G$231,7))</f>
        <v/>
      </c>
      <c r="EO18" s="36" t="str">
        <f>IF(EL$17&gt;13,13,"")</f>
        <v/>
      </c>
      <c r="EP18" s="37"/>
      <c r="EQ18" s="88" t="str">
        <f>IF(EO18="","",VLOOKUP(EP18,'7 - Barème 2017'!$A$17:$H$249,8))</f>
        <v/>
      </c>
      <c r="ER18" s="38"/>
      <c r="ES18" s="38"/>
      <c r="ET18" s="95"/>
      <c r="EU18" s="112" t="str">
        <f>IF(EV18="","",VLOOKUP(EW18,'7 - Barème 2017'!$A$17:$G$231,7))</f>
        <v/>
      </c>
      <c r="EV18" s="36" t="str">
        <f>IF(ES$17&gt;13,13,"")</f>
        <v/>
      </c>
      <c r="EW18" s="37"/>
      <c r="EX18" s="88" t="str">
        <f>IF(EV18="","",VLOOKUP(EW18,'7 - Barème 2017'!$A$17:$H$249,8))</f>
        <v/>
      </c>
      <c r="EY18" s="83"/>
      <c r="EZ18" s="38"/>
      <c r="FA18" s="95"/>
      <c r="FB18" s="112" t="str">
        <f>IF(FC18="","",VLOOKUP(FD18,'7 - Barème 2017'!$A$17:$G$231,7))</f>
        <v/>
      </c>
      <c r="FC18" s="36" t="str">
        <f>IF(EZ$17&gt;13,13,"")</f>
        <v/>
      </c>
      <c r="FD18" s="37"/>
      <c r="FE18" s="88" t="str">
        <f>IF(FC18="","",VLOOKUP(FD18,'7 - Barème 2017'!$A$17:$H$249,8))</f>
        <v/>
      </c>
      <c r="FF18" s="38"/>
      <c r="FG18" s="38"/>
      <c r="FH18" s="95"/>
      <c r="FI18" s="112" t="str">
        <f>IF(FJ18="","",VLOOKUP(FK18,'7 - Barème 2017'!$A$17:$G$231,7))</f>
        <v/>
      </c>
      <c r="FJ18" s="36" t="str">
        <f>IF(FG$17&gt;13,13,"")</f>
        <v/>
      </c>
      <c r="FK18" s="37"/>
      <c r="FL18" s="88" t="str">
        <f>IF(FJ18="","",VLOOKUP(FK18,'7 - Barème 2017'!$A$17:$H$249,8))</f>
        <v/>
      </c>
      <c r="FM18"/>
      <c r="FN18" s="177" t="s">
        <v>578</v>
      </c>
      <c r="FO18"/>
      <c r="FP18"/>
      <c r="FQ18"/>
      <c r="FR18"/>
      <c r="FS18"/>
      <c r="FT18"/>
    </row>
    <row r="19" spans="1:176" s="9" customFormat="1" x14ac:dyDescent="0.15">
      <c r="A19" s="83"/>
      <c r="B19" s="95"/>
      <c r="C19" s="95"/>
      <c r="D19" s="112" t="str">
        <f>IF(E19="","",VLOOKUP(F19,'7 - Barème 2017'!$A$17:$G$231,7))</f>
        <v/>
      </c>
      <c r="E19" s="36" t="str">
        <f>IF(B$17&gt;14,14,"")</f>
        <v/>
      </c>
      <c r="F19" s="37"/>
      <c r="G19" s="88" t="str">
        <f>IF(E19="","",VLOOKUP(F19,'7 - Barème 2017'!$A$17:$H$249,8))</f>
        <v/>
      </c>
      <c r="H19" s="38"/>
      <c r="I19" s="38"/>
      <c r="J19" s="38"/>
      <c r="K19" s="112" t="str">
        <f>IF(L19="","",VLOOKUP(M19,'7 - Barème 2017'!$A$17:$G$231,7))</f>
        <v/>
      </c>
      <c r="L19" s="36" t="str">
        <f>IF(I$17&gt;14,14,"")</f>
        <v/>
      </c>
      <c r="M19" s="37"/>
      <c r="N19" s="88" t="str">
        <f>IF(L19="","",VLOOKUP(M19,'7 - Barème 2017'!$A$17:$H$249,8))</f>
        <v/>
      </c>
      <c r="O19" s="83"/>
      <c r="P19" s="38"/>
      <c r="Q19" s="95"/>
      <c r="R19" s="112" t="str">
        <f>IF(S19="","",VLOOKUP(T19,'7 - Barème 2017'!$A$17:$G$231,7))</f>
        <v/>
      </c>
      <c r="S19" s="36" t="str">
        <f>IF(P$17&gt;14,14,"")</f>
        <v/>
      </c>
      <c r="T19" s="37"/>
      <c r="U19" s="88" t="str">
        <f>IF(S19="","",VLOOKUP(T19,'7 - Barème 2017'!$A$17:$H$249,8))</f>
        <v/>
      </c>
      <c r="V19" s="38"/>
      <c r="W19" s="38"/>
      <c r="X19" s="95"/>
      <c r="Y19" s="112" t="str">
        <f>IF(Z19="","",VLOOKUP(AA19,'7 - Barème 2017'!$A$17:$G$231,7))</f>
        <v/>
      </c>
      <c r="Z19" s="36" t="str">
        <f>IF(W$17&gt;14,14,"")</f>
        <v/>
      </c>
      <c r="AA19" s="37"/>
      <c r="AB19" s="88" t="str">
        <f>IF(Z19="","",VLOOKUP(AA19,'7 - Barème 2017'!$A$17:$H$249,8))</f>
        <v/>
      </c>
      <c r="AC19" s="83"/>
      <c r="AD19" s="38"/>
      <c r="AE19" s="95"/>
      <c r="AF19" s="112" t="str">
        <f>IF(AG19="","",VLOOKUP(AH19,'7 - Barème 2017'!$A$17:$G$231,7))</f>
        <v/>
      </c>
      <c r="AG19" s="36" t="str">
        <f>IF(AD$17&gt;14,14,"")</f>
        <v/>
      </c>
      <c r="AH19" s="37"/>
      <c r="AI19" s="88" t="str">
        <f>IF(AG19="","",VLOOKUP(AH19,'7 - Barème 2017'!$A$17:$H$249,8))</f>
        <v/>
      </c>
      <c r="AJ19" s="38"/>
      <c r="AK19" s="38"/>
      <c r="AL19" s="95"/>
      <c r="AM19" s="112" t="str">
        <f>IF(AN19="","",VLOOKUP(AO19,'7 - Barème 2017'!$A$17:$G$231,7))</f>
        <v/>
      </c>
      <c r="AN19" s="36" t="str">
        <f>IF(AK$17&gt;14,14,"")</f>
        <v/>
      </c>
      <c r="AO19" s="37"/>
      <c r="AP19" s="88" t="str">
        <f>IF(AN19="","",VLOOKUP(AO19,'7 - Barème 2017'!$A$17:$H$249,8))</f>
        <v/>
      </c>
      <c r="AQ19" s="83"/>
      <c r="AR19" s="38"/>
      <c r="AS19" s="95"/>
      <c r="AT19" s="112" t="str">
        <f>IF(AU19="","",VLOOKUP(AV19,'7 - Barème 2017'!$A$17:$G$231,7))</f>
        <v/>
      </c>
      <c r="AU19" s="36" t="str">
        <f>IF(AR$17&gt;14,14,"")</f>
        <v/>
      </c>
      <c r="AV19" s="37"/>
      <c r="AW19" s="88" t="str">
        <f>IF(AU19="","",VLOOKUP(AV19,'7 - Barème 2017'!$A$17:$H$249,8))</f>
        <v/>
      </c>
      <c r="AX19" s="38"/>
      <c r="AY19" s="38"/>
      <c r="AZ19" s="95"/>
      <c r="BA19" s="112" t="str">
        <f>IF(BB19="","",VLOOKUP(BC19,'7 - Barème 2017'!$A$17:$G$231,7))</f>
        <v/>
      </c>
      <c r="BB19" s="36" t="str">
        <f>IF(AY$17&gt;14,14,"")</f>
        <v/>
      </c>
      <c r="BC19" s="37"/>
      <c r="BD19" s="88" t="str">
        <f>IF(BB19="","",VLOOKUP(BC19,'7 - Barème 2017'!$A$17:$H$249,8))</f>
        <v/>
      </c>
      <c r="BE19" s="83"/>
      <c r="BF19" s="38"/>
      <c r="BG19" s="95"/>
      <c r="BH19" s="112" t="str">
        <f>IF(BI19="","",VLOOKUP(BJ19,'7 - Barème 2017'!$A$17:$G$231,7))</f>
        <v/>
      </c>
      <c r="BI19" s="36" t="str">
        <f>IF(BF$17&gt;14,14,"")</f>
        <v/>
      </c>
      <c r="BJ19" s="37"/>
      <c r="BK19" s="88" t="str">
        <f>IF(BI19="","",VLOOKUP(BJ19,'7 - Barème 2017'!$A$17:$H$249,8))</f>
        <v/>
      </c>
      <c r="BL19" s="38"/>
      <c r="BM19" s="38"/>
      <c r="BN19" s="95"/>
      <c r="BO19" s="112" t="str">
        <f>IF(BP19="","",VLOOKUP(BQ19,'7 - Barème 2017'!$A$17:$G$231,7))</f>
        <v/>
      </c>
      <c r="BP19" s="36" t="str">
        <f>IF(BM$17&gt;14,14,"")</f>
        <v/>
      </c>
      <c r="BQ19" s="37"/>
      <c r="BR19" s="88" t="str">
        <f>IF(BP19="","",VLOOKUP(BQ19,'7 - Barème 2017'!$A$17:$H$249,8))</f>
        <v/>
      </c>
      <c r="BS19" s="83"/>
      <c r="BT19" s="38"/>
      <c r="BU19" s="95"/>
      <c r="BV19" s="112" t="str">
        <f>IF(BW19="","",VLOOKUP(BX19,'7 - Barème 2017'!$A$17:$G$231,7))</f>
        <v/>
      </c>
      <c r="BW19" s="36" t="str">
        <f>IF(BT$17&gt;14,14,"")</f>
        <v/>
      </c>
      <c r="BX19" s="37"/>
      <c r="BY19" s="88" t="str">
        <f>IF(BW19="","",VLOOKUP(BX19,'7 - Barème 2017'!$A$17:$H$249,8))</f>
        <v/>
      </c>
      <c r="BZ19" s="38"/>
      <c r="CA19" s="38"/>
      <c r="CB19" s="95"/>
      <c r="CC19" s="112" t="str">
        <f>IF(CD19="","",VLOOKUP(CE19,'7 - Barème 2017'!$A$17:$G$231,7))</f>
        <v/>
      </c>
      <c r="CD19" s="36" t="str">
        <f>IF(CA$17&gt;14,14,"")</f>
        <v/>
      </c>
      <c r="CE19" s="37"/>
      <c r="CF19" s="88" t="str">
        <f>IF(CD19="","",VLOOKUP(CE19,'7 - Barème 2017'!$A$17:$H$249,8))</f>
        <v/>
      </c>
      <c r="CG19" s="83"/>
      <c r="CH19" s="38"/>
      <c r="CI19" s="95"/>
      <c r="CJ19" s="112" t="str">
        <f>IF(CK19="","",VLOOKUP(CL19,'7 - Barème 2017'!$A$17:$G$231,7))</f>
        <v/>
      </c>
      <c r="CK19" s="36" t="str">
        <f>IF(CH$17&gt;14,14,"")</f>
        <v/>
      </c>
      <c r="CL19" s="37"/>
      <c r="CM19" s="88" t="str">
        <f>IF(CK19="","",VLOOKUP(CL19,'7 - Barème 2017'!$A$17:$H$249,8))</f>
        <v/>
      </c>
      <c r="CN19" s="38"/>
      <c r="CO19" s="38"/>
      <c r="CP19" s="95"/>
      <c r="CQ19" s="112" t="str">
        <f>IF(CR19="","",VLOOKUP(CS19,'7 - Barème 2017'!$A$17:$G$231,7))</f>
        <v/>
      </c>
      <c r="CR19" s="36" t="str">
        <f>IF(CO$17&gt;14,14,"")</f>
        <v/>
      </c>
      <c r="CS19" s="37"/>
      <c r="CT19" s="88" t="str">
        <f>IF(CR19="","",VLOOKUP(CS19,'7 - Barème 2017'!$A$17:$H$249,8))</f>
        <v/>
      </c>
      <c r="CU19" s="83"/>
      <c r="CV19" s="38"/>
      <c r="CW19" s="95"/>
      <c r="CX19" s="112" t="str">
        <f>IF(CY19="","",VLOOKUP(CZ19,'7 - Barème 2017'!$A$17:$G$231,7))</f>
        <v/>
      </c>
      <c r="CY19" s="36" t="str">
        <f>IF(CV$17&gt;14,14,"")</f>
        <v/>
      </c>
      <c r="CZ19" s="37"/>
      <c r="DA19" s="88" t="str">
        <f>IF(CY19="","",VLOOKUP(CZ19,'7 - Barème 2017'!$A$17:$H$249,8))</f>
        <v/>
      </c>
      <c r="DB19" s="38"/>
      <c r="DC19" s="38"/>
      <c r="DD19" s="95"/>
      <c r="DE19" s="112" t="str">
        <f>IF(DF19="","",VLOOKUP(DG19,'7 - Barème 2017'!$A$17:$G$231,7))</f>
        <v/>
      </c>
      <c r="DF19" s="36" t="str">
        <f>IF(DC$17&gt;14,14,"")</f>
        <v/>
      </c>
      <c r="DG19" s="37"/>
      <c r="DH19" s="88" t="str">
        <f>IF(DF19="","",VLOOKUP(DG19,'7 - Barème 2017'!$A$17:$H$249,8))</f>
        <v/>
      </c>
      <c r="DI19" s="83"/>
      <c r="DJ19" s="38"/>
      <c r="DK19" s="95"/>
      <c r="DL19" s="112" t="str">
        <f>IF(DM19="","",VLOOKUP(DN19,'7 - Barème 2017'!$A$17:$G$231,7))</f>
        <v/>
      </c>
      <c r="DM19" s="36" t="str">
        <f>IF(DJ$17&gt;14,14,"")</f>
        <v/>
      </c>
      <c r="DN19" s="37"/>
      <c r="DO19" s="88" t="str">
        <f>IF(DM19="","",VLOOKUP(DN19,'7 - Barème 2017'!$A$17:$H$249,8))</f>
        <v/>
      </c>
      <c r="DP19" s="38"/>
      <c r="DQ19" s="38"/>
      <c r="DR19" s="95"/>
      <c r="DS19" s="112" t="str">
        <f>IF(DT19="","",VLOOKUP(DU19,'7 - Barème 2017'!$A$17:$G$231,7))</f>
        <v/>
      </c>
      <c r="DT19" s="36" t="str">
        <f>IF(DQ$17&gt;14,14,"")</f>
        <v/>
      </c>
      <c r="DU19" s="37"/>
      <c r="DV19" s="88" t="str">
        <f>IF(DT19="","",VLOOKUP(DU19,'7 - Barème 2017'!$A$17:$H$249,8))</f>
        <v/>
      </c>
      <c r="DW19" s="83"/>
      <c r="DX19" s="38"/>
      <c r="DY19" s="95"/>
      <c r="DZ19" s="112" t="str">
        <f>IF(EA19="","",VLOOKUP(EB19,'7 - Barème 2017'!$A$17:$G$231,7))</f>
        <v/>
      </c>
      <c r="EA19" s="36" t="str">
        <f>IF(DX$17&gt;14,14,"")</f>
        <v/>
      </c>
      <c r="EB19" s="37"/>
      <c r="EC19" s="88" t="str">
        <f>IF(EA19="","",VLOOKUP(EB19,'7 - Barème 2017'!$A$17:$H$249,8))</f>
        <v/>
      </c>
      <c r="ED19" s="38"/>
      <c r="EE19" s="38"/>
      <c r="EF19" s="95"/>
      <c r="EG19" s="112" t="str">
        <f>IF(EH19="","",VLOOKUP(EI19,'7 - Barème 2017'!$A$17:$G$231,7))</f>
        <v/>
      </c>
      <c r="EH19" s="36" t="str">
        <f>IF(EE$17&gt;14,14,"")</f>
        <v/>
      </c>
      <c r="EI19" s="37"/>
      <c r="EJ19" s="88" t="str">
        <f>IF(EH19="","",VLOOKUP(EI19,'7 - Barème 2017'!$A$17:$H$249,8))</f>
        <v/>
      </c>
      <c r="EK19" s="83"/>
      <c r="EL19" s="38"/>
      <c r="EM19" s="95"/>
      <c r="EN19" s="112" t="str">
        <f>IF(EO19="","",VLOOKUP(EP19,'7 - Barème 2017'!$A$17:$G$231,7))</f>
        <v/>
      </c>
      <c r="EO19" s="36" t="str">
        <f>IF(EL$17&gt;14,14,"")</f>
        <v/>
      </c>
      <c r="EP19" s="37"/>
      <c r="EQ19" s="88" t="str">
        <f>IF(EO19="","",VLOOKUP(EP19,'7 - Barème 2017'!$A$17:$H$249,8))</f>
        <v/>
      </c>
      <c r="ER19" s="38"/>
      <c r="ES19" s="38"/>
      <c r="ET19" s="95"/>
      <c r="EU19" s="112" t="str">
        <f>IF(EV19="","",VLOOKUP(EW19,'7 - Barème 2017'!$A$17:$G$231,7))</f>
        <v/>
      </c>
      <c r="EV19" s="36" t="str">
        <f>IF(ES$17&gt;14,14,"")</f>
        <v/>
      </c>
      <c r="EW19" s="37"/>
      <c r="EX19" s="88" t="str">
        <f>IF(EV19="","",VLOOKUP(EW19,'7 - Barème 2017'!$A$17:$H$249,8))</f>
        <v/>
      </c>
      <c r="EY19" s="83"/>
      <c r="EZ19" s="38"/>
      <c r="FA19" s="95"/>
      <c r="FB19" s="112" t="str">
        <f>IF(FC19="","",VLOOKUP(FD19,'7 - Barème 2017'!$A$17:$G$231,7))</f>
        <v/>
      </c>
      <c r="FC19" s="36" t="str">
        <f>IF(EZ$17&gt;14,14,"")</f>
        <v/>
      </c>
      <c r="FD19" s="37"/>
      <c r="FE19" s="88" t="str">
        <f>IF(FC19="","",VLOOKUP(FD19,'7 - Barème 2017'!$A$17:$H$249,8))</f>
        <v/>
      </c>
      <c r="FF19" s="38"/>
      <c r="FG19" s="38"/>
      <c r="FH19" s="95"/>
      <c r="FI19" s="112" t="str">
        <f>IF(FJ19="","",VLOOKUP(FK19,'7 - Barème 2017'!$A$17:$G$231,7))</f>
        <v/>
      </c>
      <c r="FJ19" s="36" t="str">
        <f>IF(FG$17&gt;14,14,"")</f>
        <v/>
      </c>
      <c r="FK19" s="37"/>
      <c r="FL19" s="88" t="str">
        <f>IF(FJ19="","",VLOOKUP(FK19,'7 - Barème 2017'!$A$17:$H$249,8))</f>
        <v/>
      </c>
      <c r="FM19"/>
      <c r="FN19" s="177" t="s">
        <v>135</v>
      </c>
      <c r="FO19"/>
      <c r="FP19"/>
      <c r="FQ19"/>
      <c r="FR19"/>
      <c r="FS19"/>
      <c r="FT19"/>
    </row>
    <row r="20" spans="1:176" s="9" customFormat="1" x14ac:dyDescent="0.15">
      <c r="A20" s="83"/>
      <c r="B20" s="95"/>
      <c r="C20" s="95"/>
      <c r="D20" s="112" t="str">
        <f>IF(E20="","",VLOOKUP(F20,'7 - Barème 2017'!$A$17:$G$231,7))</f>
        <v/>
      </c>
      <c r="E20" s="36" t="str">
        <f>IF(B$17&gt;15,15,"")</f>
        <v/>
      </c>
      <c r="F20" s="37"/>
      <c r="G20" s="88" t="str">
        <f>IF(E20="","",VLOOKUP(F20,'7 - Barème 2017'!$A$17:$H$249,8))</f>
        <v/>
      </c>
      <c r="H20" s="38"/>
      <c r="I20" s="38"/>
      <c r="J20" s="38"/>
      <c r="K20" s="112" t="str">
        <f>IF(L20="","",VLOOKUP(M20,'7 - Barème 2017'!$A$17:$G$231,7))</f>
        <v/>
      </c>
      <c r="L20" s="36" t="str">
        <f>IF(I$17&gt;15,15,"")</f>
        <v/>
      </c>
      <c r="M20" s="37"/>
      <c r="N20" s="88" t="str">
        <f>IF(L20="","",VLOOKUP(M20,'7 - Barème 2017'!$A$17:$H$249,8))</f>
        <v/>
      </c>
      <c r="O20" s="83"/>
      <c r="P20" s="38"/>
      <c r="Q20" s="95"/>
      <c r="R20" s="112" t="str">
        <f>IF(S20="","",VLOOKUP(T20,'7 - Barème 2017'!$A$17:$G$231,7))</f>
        <v/>
      </c>
      <c r="S20" s="36" t="str">
        <f>IF(P$17&gt;15,15,"")</f>
        <v/>
      </c>
      <c r="T20" s="37"/>
      <c r="U20" s="88" t="str">
        <f>IF(S20="","",VLOOKUP(T20,'7 - Barème 2017'!$A$17:$H$249,8))</f>
        <v/>
      </c>
      <c r="V20" s="38"/>
      <c r="W20" s="38"/>
      <c r="X20" s="95"/>
      <c r="Y20" s="112" t="str">
        <f>IF(Z20="","",VLOOKUP(AA20,'7 - Barème 2017'!$A$17:$G$231,7))</f>
        <v/>
      </c>
      <c r="Z20" s="36" t="str">
        <f>IF(W$17&gt;15,15,"")</f>
        <v/>
      </c>
      <c r="AA20" s="37"/>
      <c r="AB20" s="88" t="str">
        <f>IF(Z20="","",VLOOKUP(AA20,'7 - Barème 2017'!$A$17:$H$249,8))</f>
        <v/>
      </c>
      <c r="AC20" s="83"/>
      <c r="AD20" s="38"/>
      <c r="AE20" s="95"/>
      <c r="AF20" s="112" t="str">
        <f>IF(AG20="","",VLOOKUP(AH20,'7 - Barème 2017'!$A$17:$G$231,7))</f>
        <v/>
      </c>
      <c r="AG20" s="36" t="str">
        <f>IF(AD$17&gt;15,15,"")</f>
        <v/>
      </c>
      <c r="AH20" s="37"/>
      <c r="AI20" s="88" t="str">
        <f>IF(AG20="","",VLOOKUP(AH20,'7 - Barème 2017'!$A$17:$H$249,8))</f>
        <v/>
      </c>
      <c r="AJ20" s="38"/>
      <c r="AK20" s="38"/>
      <c r="AL20" s="95"/>
      <c r="AM20" s="112" t="str">
        <f>IF(AN20="","",VLOOKUP(AO20,'7 - Barème 2017'!$A$17:$G$231,7))</f>
        <v/>
      </c>
      <c r="AN20" s="36" t="str">
        <f>IF(AK$17&gt;15,15,"")</f>
        <v/>
      </c>
      <c r="AO20" s="37"/>
      <c r="AP20" s="88" t="str">
        <f>IF(AN20="","",VLOOKUP(AO20,'7 - Barème 2017'!$A$17:$H$249,8))</f>
        <v/>
      </c>
      <c r="AQ20" s="83"/>
      <c r="AR20" s="38"/>
      <c r="AS20" s="95"/>
      <c r="AT20" s="112" t="str">
        <f>IF(AU20="","",VLOOKUP(AV20,'7 - Barème 2017'!$A$17:$G$231,7))</f>
        <v/>
      </c>
      <c r="AU20" s="36" t="str">
        <f>IF(AR$17&gt;15,15,"")</f>
        <v/>
      </c>
      <c r="AV20" s="37"/>
      <c r="AW20" s="88" t="str">
        <f>IF(AU20="","",VLOOKUP(AV20,'7 - Barème 2017'!$A$17:$H$249,8))</f>
        <v/>
      </c>
      <c r="AX20" s="38"/>
      <c r="AY20" s="38"/>
      <c r="AZ20" s="95"/>
      <c r="BA20" s="112" t="str">
        <f>IF(BB20="","",VLOOKUP(BC20,'7 - Barème 2017'!$A$17:$G$231,7))</f>
        <v/>
      </c>
      <c r="BB20" s="36" t="str">
        <f>IF(AY$17&gt;15,15,"")</f>
        <v/>
      </c>
      <c r="BC20" s="37"/>
      <c r="BD20" s="88" t="str">
        <f>IF(BB20="","",VLOOKUP(BC20,'7 - Barème 2017'!$A$17:$H$249,8))</f>
        <v/>
      </c>
      <c r="BE20" s="83"/>
      <c r="BF20" s="38"/>
      <c r="BG20" s="95"/>
      <c r="BH20" s="112" t="str">
        <f>IF(BI20="","",VLOOKUP(BJ20,'7 - Barème 2017'!$A$17:$G$231,7))</f>
        <v/>
      </c>
      <c r="BI20" s="36" t="str">
        <f>IF(BF$17&gt;15,15,"")</f>
        <v/>
      </c>
      <c r="BJ20" s="37"/>
      <c r="BK20" s="88" t="str">
        <f>IF(BI20="","",VLOOKUP(BJ20,'7 - Barème 2017'!$A$17:$H$249,8))</f>
        <v/>
      </c>
      <c r="BL20" s="38"/>
      <c r="BM20" s="38"/>
      <c r="BN20" s="95"/>
      <c r="BO20" s="112" t="str">
        <f>IF(BP20="","",VLOOKUP(BQ20,'7 - Barème 2017'!$A$17:$G$231,7))</f>
        <v/>
      </c>
      <c r="BP20" s="36" t="str">
        <f>IF(BM$17&gt;15,15,"")</f>
        <v/>
      </c>
      <c r="BQ20" s="37"/>
      <c r="BR20" s="88" t="str">
        <f>IF(BP20="","",VLOOKUP(BQ20,'7 - Barème 2017'!$A$17:$H$249,8))</f>
        <v/>
      </c>
      <c r="BS20" s="83"/>
      <c r="BT20" s="38"/>
      <c r="BU20" s="95"/>
      <c r="BV20" s="112" t="str">
        <f>IF(BW20="","",VLOOKUP(BX20,'7 - Barème 2017'!$A$17:$G$231,7))</f>
        <v/>
      </c>
      <c r="BW20" s="36" t="str">
        <f>IF(BT$17&gt;15,15,"")</f>
        <v/>
      </c>
      <c r="BX20" s="37"/>
      <c r="BY20" s="88" t="str">
        <f>IF(BW20="","",VLOOKUP(BX20,'7 - Barème 2017'!$A$17:$H$249,8))</f>
        <v/>
      </c>
      <c r="BZ20" s="38"/>
      <c r="CA20" s="38"/>
      <c r="CB20" s="95"/>
      <c r="CC20" s="112" t="str">
        <f>IF(CD20="","",VLOOKUP(CE20,'7 - Barème 2017'!$A$17:$G$231,7))</f>
        <v/>
      </c>
      <c r="CD20" s="36" t="str">
        <f>IF(CA$17&gt;15,15,"")</f>
        <v/>
      </c>
      <c r="CE20" s="37"/>
      <c r="CF20" s="88" t="str">
        <f>IF(CD20="","",VLOOKUP(CE20,'7 - Barème 2017'!$A$17:$H$249,8))</f>
        <v/>
      </c>
      <c r="CG20" s="83"/>
      <c r="CH20" s="38"/>
      <c r="CI20" s="95"/>
      <c r="CJ20" s="112" t="str">
        <f>IF(CK20="","",VLOOKUP(CL20,'7 - Barème 2017'!$A$17:$G$231,7))</f>
        <v/>
      </c>
      <c r="CK20" s="36" t="str">
        <f>IF(CH$17&gt;15,15,"")</f>
        <v/>
      </c>
      <c r="CL20" s="37"/>
      <c r="CM20" s="88" t="str">
        <f>IF(CK20="","",VLOOKUP(CL20,'7 - Barème 2017'!$A$17:$H$249,8))</f>
        <v/>
      </c>
      <c r="CN20" s="38"/>
      <c r="CO20" s="38"/>
      <c r="CP20" s="95"/>
      <c r="CQ20" s="112" t="str">
        <f>IF(CR20="","",VLOOKUP(CS20,'7 - Barème 2017'!$A$17:$G$231,7))</f>
        <v/>
      </c>
      <c r="CR20" s="36" t="str">
        <f>IF(CO$17&gt;15,15,"")</f>
        <v/>
      </c>
      <c r="CS20" s="37"/>
      <c r="CT20" s="88" t="str">
        <f>IF(CR20="","",VLOOKUP(CS20,'7 - Barème 2017'!$A$17:$H$249,8))</f>
        <v/>
      </c>
      <c r="CU20" s="83"/>
      <c r="CV20" s="38"/>
      <c r="CW20" s="95"/>
      <c r="CX20" s="112" t="str">
        <f>IF(CY20="","",VLOOKUP(CZ20,'7 - Barème 2017'!$A$17:$G$231,7))</f>
        <v/>
      </c>
      <c r="CY20" s="36" t="str">
        <f>IF(CV$17&gt;15,15,"")</f>
        <v/>
      </c>
      <c r="CZ20" s="37"/>
      <c r="DA20" s="88" t="str">
        <f>IF(CY20="","",VLOOKUP(CZ20,'7 - Barème 2017'!$A$17:$H$249,8))</f>
        <v/>
      </c>
      <c r="DB20" s="38"/>
      <c r="DC20" s="38"/>
      <c r="DD20" s="95"/>
      <c r="DE20" s="112" t="str">
        <f>IF(DF20="","",VLOOKUP(DG20,'7 - Barème 2017'!$A$17:$G$231,7))</f>
        <v/>
      </c>
      <c r="DF20" s="36" t="str">
        <f>IF(DC$17&gt;15,15,"")</f>
        <v/>
      </c>
      <c r="DG20" s="37"/>
      <c r="DH20" s="88" t="str">
        <f>IF(DF20="","",VLOOKUP(DG20,'7 - Barème 2017'!$A$17:$H$249,8))</f>
        <v/>
      </c>
      <c r="DI20" s="83"/>
      <c r="DJ20" s="38"/>
      <c r="DK20" s="95"/>
      <c r="DL20" s="112" t="str">
        <f>IF(DM20="","",VLOOKUP(DN20,'7 - Barème 2017'!$A$17:$G$231,7))</f>
        <v/>
      </c>
      <c r="DM20" s="36" t="str">
        <f>IF(DJ$17&gt;15,15,"")</f>
        <v/>
      </c>
      <c r="DN20" s="37"/>
      <c r="DO20" s="88" t="str">
        <f>IF(DM20="","",VLOOKUP(DN20,'7 - Barème 2017'!$A$17:$H$249,8))</f>
        <v/>
      </c>
      <c r="DP20" s="38"/>
      <c r="DQ20" s="38"/>
      <c r="DR20" s="95"/>
      <c r="DS20" s="112" t="str">
        <f>IF(DT20="","",VLOOKUP(DU20,'7 - Barème 2017'!$A$17:$G$231,7))</f>
        <v/>
      </c>
      <c r="DT20" s="36" t="str">
        <f>IF(DQ$17&gt;15,15,"")</f>
        <v/>
      </c>
      <c r="DU20" s="37"/>
      <c r="DV20" s="88" t="str">
        <f>IF(DT20="","",VLOOKUP(DU20,'7 - Barème 2017'!$A$17:$H$249,8))</f>
        <v/>
      </c>
      <c r="DW20" s="83"/>
      <c r="DX20" s="38"/>
      <c r="DY20" s="95"/>
      <c r="DZ20" s="112" t="str">
        <f>IF(EA20="","",VLOOKUP(EB20,'7 - Barème 2017'!$A$17:$G$231,7))</f>
        <v/>
      </c>
      <c r="EA20" s="36" t="str">
        <f>IF(DX$17&gt;15,15,"")</f>
        <v/>
      </c>
      <c r="EB20" s="37"/>
      <c r="EC20" s="88" t="str">
        <f>IF(EA20="","",VLOOKUP(EB20,'7 - Barème 2017'!$A$17:$H$249,8))</f>
        <v/>
      </c>
      <c r="ED20" s="38"/>
      <c r="EE20" s="38"/>
      <c r="EF20" s="95"/>
      <c r="EG20" s="112" t="str">
        <f>IF(EH20="","",VLOOKUP(EI20,'7 - Barème 2017'!$A$17:$G$231,7))</f>
        <v/>
      </c>
      <c r="EH20" s="36" t="str">
        <f>IF(EE$17&gt;15,15,"")</f>
        <v/>
      </c>
      <c r="EI20" s="37"/>
      <c r="EJ20" s="88" t="str">
        <f>IF(EH20="","",VLOOKUP(EI20,'7 - Barème 2017'!$A$17:$H$249,8))</f>
        <v/>
      </c>
      <c r="EK20" s="83"/>
      <c r="EL20" s="38"/>
      <c r="EM20" s="95"/>
      <c r="EN20" s="112" t="str">
        <f>IF(EO20="","",VLOOKUP(EP20,'7 - Barème 2017'!$A$17:$G$231,7))</f>
        <v/>
      </c>
      <c r="EO20" s="36" t="str">
        <f>IF(EL$17&gt;15,15,"")</f>
        <v/>
      </c>
      <c r="EP20" s="37"/>
      <c r="EQ20" s="88" t="str">
        <f>IF(EO20="","",VLOOKUP(EP20,'7 - Barème 2017'!$A$17:$H$249,8))</f>
        <v/>
      </c>
      <c r="ER20" s="38"/>
      <c r="ES20" s="38"/>
      <c r="ET20" s="95"/>
      <c r="EU20" s="112" t="str">
        <f>IF(EV20="","",VLOOKUP(EW20,'7 - Barème 2017'!$A$17:$G$231,7))</f>
        <v/>
      </c>
      <c r="EV20" s="36" t="str">
        <f>IF(ES$17&gt;15,15,"")</f>
        <v/>
      </c>
      <c r="EW20" s="37"/>
      <c r="EX20" s="88" t="str">
        <f>IF(EV20="","",VLOOKUP(EW20,'7 - Barème 2017'!$A$17:$H$249,8))</f>
        <v/>
      </c>
      <c r="EY20" s="83"/>
      <c r="EZ20" s="38"/>
      <c r="FA20" s="95"/>
      <c r="FB20" s="112" t="str">
        <f>IF(FC20="","",VLOOKUP(FD20,'7 - Barème 2017'!$A$17:$G$231,7))</f>
        <v/>
      </c>
      <c r="FC20" s="36" t="str">
        <f>IF(EZ$17&gt;15,15,"")</f>
        <v/>
      </c>
      <c r="FD20" s="37"/>
      <c r="FE20" s="88" t="str">
        <f>IF(FC20="","",VLOOKUP(FD20,'7 - Barème 2017'!$A$17:$H$249,8))</f>
        <v/>
      </c>
      <c r="FF20" s="38"/>
      <c r="FG20" s="38"/>
      <c r="FH20" s="95"/>
      <c r="FI20" s="112" t="str">
        <f>IF(FJ20="","",VLOOKUP(FK20,'7 - Barème 2017'!$A$17:$G$231,7))</f>
        <v/>
      </c>
      <c r="FJ20" s="36" t="str">
        <f>IF(FG$17&gt;15,15,"")</f>
        <v/>
      </c>
      <c r="FK20" s="37"/>
      <c r="FL20" s="88" t="str">
        <f>IF(FJ20="","",VLOOKUP(FK20,'7 - Barème 2017'!$A$17:$H$249,8))</f>
        <v/>
      </c>
      <c r="FM20"/>
      <c r="FN20" s="177" t="s">
        <v>629</v>
      </c>
      <c r="FO20"/>
      <c r="FP20"/>
      <c r="FQ20"/>
      <c r="FR20"/>
      <c r="FS20"/>
      <c r="FT20"/>
    </row>
    <row r="21" spans="1:176" s="1" customFormat="1" x14ac:dyDescent="0.15">
      <c r="A21" s="97" t="s">
        <v>303</v>
      </c>
      <c r="B21" s="86"/>
      <c r="C21" s="86"/>
      <c r="D21" s="55">
        <f>A6</f>
        <v>0</v>
      </c>
      <c r="E21" s="55"/>
      <c r="F21" s="142">
        <f>IF(A6="",0,IF(B17=1,'7 - Barème 2017'!$E$5/2,(IF(AND(B17&gt;1,A9="e"),SUM(G6:G20)+((VLOOKUP(B17-1,E6:G20,3))/2),SUM(G6:G20)+VLOOKUP(B17-1,E6:G20,3)))))</f>
        <v>0</v>
      </c>
      <c r="G21" s="96" t="str">
        <f>IF(D21=0,"","€")</f>
        <v/>
      </c>
      <c r="H21" s="86" t="s">
        <v>303</v>
      </c>
      <c r="I21" s="86"/>
      <c r="J21" s="86"/>
      <c r="K21" s="55">
        <f>H6</f>
        <v>0</v>
      </c>
      <c r="L21" s="55"/>
      <c r="M21" s="142">
        <f>IF(H6="",0,IF(I17=1,'7 - Barème 2017'!$E$5/2,(IF(AND(I17&gt;1,H9="e"),SUM(N6:N20)+((VLOOKUP(I17-1,L6:N20,3))/2),SUM(N6:N20)+VLOOKUP(I17-1,L6:N20,3)))))</f>
        <v>0</v>
      </c>
      <c r="N21" s="96" t="str">
        <f>IF(K21=0,"","€")</f>
        <v/>
      </c>
      <c r="O21" s="97" t="s">
        <v>303</v>
      </c>
      <c r="P21" s="86"/>
      <c r="Q21" s="86"/>
      <c r="R21" s="55">
        <f>O6</f>
        <v>0</v>
      </c>
      <c r="S21" s="55"/>
      <c r="T21" s="142">
        <f>IF(O6="",0,IF(P17=1,'7 - Barème 2017'!$E$5/2,(IF(AND(P17&gt;1,O9="e"),SUM(U6:U20)+((VLOOKUP(P17-1,S6:U20,3))/2),SUM(U6:U20)+VLOOKUP(P17-1,S6:U20,3)))))</f>
        <v>0</v>
      </c>
      <c r="U21" s="96" t="str">
        <f>IF(R21=0,"","€")</f>
        <v/>
      </c>
      <c r="V21" s="86" t="s">
        <v>303</v>
      </c>
      <c r="W21" s="86"/>
      <c r="X21" s="86"/>
      <c r="Y21" s="55">
        <f>V6</f>
        <v>0</v>
      </c>
      <c r="Z21" s="55"/>
      <c r="AA21" s="142">
        <f>IF(V6="",0,IF(W17=1,'7 - Barème 2017'!$E$5/2,(IF(AND(W17&gt;1,V9="e"),SUM(AB6:AB20)+((VLOOKUP(W17-1,Z6:AB20,3))/2),SUM(AB6:AB20)+VLOOKUP(W17-1,Z6:AB20,3)))))</f>
        <v>0</v>
      </c>
      <c r="AB21" s="96" t="str">
        <f>IF(Y21=0,"","€")</f>
        <v/>
      </c>
      <c r="AC21" s="97" t="s">
        <v>303</v>
      </c>
      <c r="AD21" s="86"/>
      <c r="AE21" s="86"/>
      <c r="AF21" s="55">
        <f>AC6</f>
        <v>0</v>
      </c>
      <c r="AG21" s="55"/>
      <c r="AH21" s="142">
        <f>IF(AC6="",0,IF(AD17=1,'7 - Barème 2017'!$E$5/2,(IF(AND(AD17&gt;1,AC9="e"),SUM(AI6:AI20)+((VLOOKUP(AD17-1,AG6:AI20,3))/2),SUM(AI6:AI20)+VLOOKUP(AD17-1,AG6:AI20,3)))))</f>
        <v>0</v>
      </c>
      <c r="AI21" s="96" t="str">
        <f>IF(AF21=0,"","€")</f>
        <v/>
      </c>
      <c r="AJ21" s="86" t="s">
        <v>303</v>
      </c>
      <c r="AK21" s="86"/>
      <c r="AL21" s="86"/>
      <c r="AM21" s="55">
        <f>AJ6</f>
        <v>0</v>
      </c>
      <c r="AN21" s="55"/>
      <c r="AO21" s="142">
        <f>IF(AJ6="",0,IF(AK17=1,'7 - Barème 2017'!$E$5/2,(IF(AND(AK17&gt;1,AJ9="e"),SUM(AP6:AP20)+((VLOOKUP(AK17-1,AN6:AP20,3))/2),SUM(AP6:AP20)+VLOOKUP(AK17-1,AN6:AP20,3)))))</f>
        <v>0</v>
      </c>
      <c r="AP21" s="96" t="str">
        <f>IF(AM21=0,"","€")</f>
        <v/>
      </c>
      <c r="AQ21" s="97" t="s">
        <v>303</v>
      </c>
      <c r="AR21" s="86"/>
      <c r="AS21" s="86"/>
      <c r="AT21" s="55">
        <f>AQ6</f>
        <v>0</v>
      </c>
      <c r="AU21" s="55"/>
      <c r="AV21" s="142">
        <f>IF(AQ6="",0,IF(AR17=1,'7 - Barème 2017'!$E$5/2,(IF(AND(AR17&gt;1,AQ9="e"),SUM(AW6:AW20)+((VLOOKUP(AR17-1,AU6:AW20,3))/2),SUM(AW6:AW20)+VLOOKUP(AR17-1,AU6:AW20,3)))))</f>
        <v>0</v>
      </c>
      <c r="AW21" s="96" t="str">
        <f>IF(AT21=0,"","€")</f>
        <v/>
      </c>
      <c r="AX21" s="86" t="s">
        <v>303</v>
      </c>
      <c r="AY21" s="86"/>
      <c r="AZ21" s="86"/>
      <c r="BA21" s="55">
        <f>AX6</f>
        <v>0</v>
      </c>
      <c r="BB21" s="55"/>
      <c r="BC21" s="142">
        <f>IF(AX6="",0,IF(AY17=1,'7 - Barème 2017'!$E$5/2,(IF(AND(AY17&gt;1,AX9="e"),SUM(BD6:BD20)+((VLOOKUP(AY17-1,BB6:BD20,3))/2),SUM(BD6:BD20)+VLOOKUP(AY17-1,BB6:BD20,3)))))</f>
        <v>0</v>
      </c>
      <c r="BD21" s="96" t="str">
        <f>IF(BA21=0,"","€")</f>
        <v/>
      </c>
      <c r="BE21" s="97" t="s">
        <v>303</v>
      </c>
      <c r="BF21" s="86"/>
      <c r="BG21" s="86"/>
      <c r="BH21" s="55">
        <f>BE6</f>
        <v>0</v>
      </c>
      <c r="BI21" s="55"/>
      <c r="BJ21" s="142">
        <f>IF(BE6="",0,IF(BF17=1,'7 - Barème 2017'!$E$5/2,(IF(AND(BF17&gt;1,BE9="e"),SUM(BK6:BK20)+((VLOOKUP(BF17-1,BI6:BK20,3))/2),SUM(BK6:BK20)+VLOOKUP(BF17-1,BI6:BK20,3)))))</f>
        <v>0</v>
      </c>
      <c r="BK21" s="96" t="str">
        <f>IF(BH21=0,"","€")</f>
        <v/>
      </c>
      <c r="BL21" s="86" t="s">
        <v>303</v>
      </c>
      <c r="BM21" s="86"/>
      <c r="BN21" s="86"/>
      <c r="BO21" s="55">
        <f>BL6</f>
        <v>0</v>
      </c>
      <c r="BP21" s="55"/>
      <c r="BQ21" s="142">
        <f>IF(BL6="",0,IF(BM17=1,'7 - Barème 2017'!$E$5/2,(IF(AND(BM17&gt;1,BL9="e"),SUM(BR6:BR20)+((VLOOKUP(BM17-1,BP6:BR20,3))/2),SUM(BR6:BR20)+VLOOKUP(BM17-1,BP6:BR20,3)))))</f>
        <v>0</v>
      </c>
      <c r="BR21" s="96" t="str">
        <f>IF(BO21=0,"","€")</f>
        <v/>
      </c>
      <c r="BS21" s="97" t="s">
        <v>303</v>
      </c>
      <c r="BT21" s="86"/>
      <c r="BU21" s="86"/>
      <c r="BV21" s="55">
        <f>BS6</f>
        <v>0</v>
      </c>
      <c r="BW21" s="55"/>
      <c r="BX21" s="142">
        <f>IF(BS6="",0,IF(BT17=1,'7 - Barème 2017'!$E$5/2,(IF(AND(BT17&gt;1,BS9="e"),SUM(BY6:BY20)+((VLOOKUP(BT17-1,BW6:BY20,3))/2),SUM(BY6:BY20)+VLOOKUP(BT17-1,BW6:BY20,3)))))</f>
        <v>0</v>
      </c>
      <c r="BY21" s="96" t="str">
        <f>IF(BV21=0,"","€")</f>
        <v/>
      </c>
      <c r="BZ21" s="86" t="s">
        <v>303</v>
      </c>
      <c r="CA21" s="86"/>
      <c r="CB21" s="86"/>
      <c r="CC21" s="55">
        <f>BZ6</f>
        <v>0</v>
      </c>
      <c r="CD21" s="55"/>
      <c r="CE21" s="142">
        <f>IF(BZ6="",0,IF(CA17=1,'7 - Barème 2017'!$E$5/2,(IF(AND(CA17&gt;1,BZ9="e"),SUM(CF6:CF20)+((VLOOKUP(CA17-1,CD6:CF20,3))/2),SUM(CF6:CF20)+VLOOKUP(CA17-1,CD6:CF20,3)))))</f>
        <v>0</v>
      </c>
      <c r="CF21" s="96" t="str">
        <f>IF(CC21=0,"","€")</f>
        <v/>
      </c>
      <c r="CG21" s="97" t="s">
        <v>303</v>
      </c>
      <c r="CH21" s="86"/>
      <c r="CI21" s="86"/>
      <c r="CJ21" s="55">
        <f>CG6</f>
        <v>0</v>
      </c>
      <c r="CK21" s="55"/>
      <c r="CL21" s="142">
        <f>IF(CG6="",0,IF(CH17=1,'7 - Barème 2017'!$E$5/2,(IF(AND(CH17&gt;1,CG9="e"),SUM(CM6:CM20)+((VLOOKUP(CH17-1,CK6:CM20,3))/2),SUM(CM6:CM20)+VLOOKUP(CH17-1,CK6:CM20,3)))))</f>
        <v>0</v>
      </c>
      <c r="CM21" s="96" t="str">
        <f>IF(CJ21=0,"","€")</f>
        <v/>
      </c>
      <c r="CN21" s="86" t="s">
        <v>303</v>
      </c>
      <c r="CO21" s="86"/>
      <c r="CP21" s="86"/>
      <c r="CQ21" s="55">
        <f>CN6</f>
        <v>0</v>
      </c>
      <c r="CR21" s="55"/>
      <c r="CS21" s="142">
        <f>IF(CN6="",0,IF(CO17=1,'7 - Barème 2017'!$E$5/2,(IF(AND(CO17&gt;1,CN9="e"),SUM(CT6:CT20)+((VLOOKUP(CO17-1,CR6:CT20,3))/2),SUM(CT6:CT20)+VLOOKUP(CO17-1,CR6:CT20,3)))))</f>
        <v>0</v>
      </c>
      <c r="CT21" s="96" t="str">
        <f>IF(CQ21=0,"","€")</f>
        <v/>
      </c>
      <c r="CU21" s="97" t="s">
        <v>303</v>
      </c>
      <c r="CV21" s="86"/>
      <c r="CW21" s="86"/>
      <c r="CX21" s="55">
        <f>CU6</f>
        <v>0</v>
      </c>
      <c r="CY21" s="55"/>
      <c r="CZ21" s="142">
        <f>IF(CU6="",0,IF(CV17=1,'7 - Barème 2017'!$E$5/2,(IF(AND(CV17&gt;1,CU9="e"),SUM(DA6:DA20)+((VLOOKUP(CV17-1,CY6:DA20,3))/2),SUM(DA6:DA20)+VLOOKUP(CV17-1,CY6:DA20,3)))))</f>
        <v>0</v>
      </c>
      <c r="DA21" s="96" t="str">
        <f>IF(CX21=0,"","€")</f>
        <v/>
      </c>
      <c r="DB21" s="86" t="s">
        <v>303</v>
      </c>
      <c r="DC21" s="86"/>
      <c r="DD21" s="86"/>
      <c r="DE21" s="55">
        <f>DB6</f>
        <v>0</v>
      </c>
      <c r="DF21" s="55"/>
      <c r="DG21" s="142">
        <f>IF(DB6="",0,IF(DC17=1,'7 - Barème 2017'!$E$5/2,(IF(AND(DC17&gt;1,DB9="e"),SUM(DH6:DH20)+((VLOOKUP(DC17-1,DF6:DH20,3))/2),SUM(DH6:DH20)+VLOOKUP(DC17-1,DF6:DH20,3)))))</f>
        <v>0</v>
      </c>
      <c r="DH21" s="96" t="str">
        <f>IF(DE21=0,"","€")</f>
        <v/>
      </c>
      <c r="DI21" s="97" t="s">
        <v>303</v>
      </c>
      <c r="DJ21" s="86"/>
      <c r="DK21" s="86"/>
      <c r="DL21" s="55">
        <f>DI6</f>
        <v>0</v>
      </c>
      <c r="DM21" s="55"/>
      <c r="DN21" s="142">
        <f>IF(DI6="",0,IF(DJ17=1,'7 - Barème 2017'!$E$5/2,(IF(AND(DJ17&gt;1,DI9="e"),SUM(DO6:DO20)+((VLOOKUP(DJ17-1,DM6:DO20,3))/2),SUM(DO6:DO20)+VLOOKUP(DJ17-1,DM6:DO20,3)))))</f>
        <v>0</v>
      </c>
      <c r="DO21" s="96" t="str">
        <f>IF(DL21=0,"","€")</f>
        <v/>
      </c>
      <c r="DP21" s="86" t="s">
        <v>303</v>
      </c>
      <c r="DQ21" s="86"/>
      <c r="DR21" s="86"/>
      <c r="DS21" s="55">
        <f>DP6</f>
        <v>0</v>
      </c>
      <c r="DT21" s="55"/>
      <c r="DU21" s="142">
        <f>IF(DP6="",0,IF(DQ17=1,'7 - Barème 2017'!$E$5/2,(IF(AND(DQ17&gt;1,DP9="e"),SUM(DV6:DV20)+((VLOOKUP(DQ17-1,DT6:DV20,3))/2),SUM(DV6:DV20)+VLOOKUP(DQ17-1,DT6:DV20,3)))))</f>
        <v>0</v>
      </c>
      <c r="DV21" s="96" t="str">
        <f>IF(DS21=0,"","€")</f>
        <v/>
      </c>
      <c r="DW21" s="97" t="s">
        <v>303</v>
      </c>
      <c r="DX21" s="86"/>
      <c r="DY21" s="86"/>
      <c r="DZ21" s="55">
        <f>DW6</f>
        <v>0</v>
      </c>
      <c r="EA21" s="55"/>
      <c r="EB21" s="142">
        <f>IF(DW6="",0,IF(DX17=1,'7 - Barème 2017'!$E$5/2,(IF(AND(DX17&gt;1,DW9="e"),SUM(EC6:EC20)+((VLOOKUP(DX17-1,EA6:EC20,3))/2),SUM(EC6:EC20)+VLOOKUP(DX17-1,EA6:EC20,3)))))</f>
        <v>0</v>
      </c>
      <c r="EC21" s="96" t="str">
        <f>IF(DZ21=0,"","€")</f>
        <v/>
      </c>
      <c r="ED21" s="86" t="s">
        <v>303</v>
      </c>
      <c r="EE21" s="86"/>
      <c r="EF21" s="86"/>
      <c r="EG21" s="55">
        <f>ED6</f>
        <v>0</v>
      </c>
      <c r="EH21" s="55"/>
      <c r="EI21" s="142">
        <f>IF(ED6="",0,IF(EE17=1,'7 - Barème 2017'!$E$5/2,(IF(AND(EE17&gt;1,ED9="e"),SUM(EJ6:EJ20)+((VLOOKUP(EE17-1,EH6:EJ20,3))/2),SUM(EJ6:EJ20)+VLOOKUP(EE17-1,EH6:EJ20,3)))))</f>
        <v>0</v>
      </c>
      <c r="EJ21" s="96" t="str">
        <f>IF(EG21=0,"","€")</f>
        <v/>
      </c>
      <c r="EK21" s="97" t="s">
        <v>303</v>
      </c>
      <c r="EL21" s="86"/>
      <c r="EM21" s="86"/>
      <c r="EN21" s="55">
        <f>EK6</f>
        <v>0</v>
      </c>
      <c r="EO21" s="55"/>
      <c r="EP21" s="142">
        <f>IF(EK6="",0,IF(EL17=1,'7 - Barème 2017'!$E$5/2,(IF(AND(EL17&gt;1,EK9="e"),SUM(EQ6:EQ20)+((VLOOKUP(EL17-1,EO6:EQ20,3))/2),SUM(EQ6:EQ20)+VLOOKUP(EL17-1,EO6:EQ20,3)))))</f>
        <v>0</v>
      </c>
      <c r="EQ21" s="96" t="str">
        <f>IF(EN21=0,"","€")</f>
        <v/>
      </c>
      <c r="ER21" s="86" t="s">
        <v>303</v>
      </c>
      <c r="ES21" s="86"/>
      <c r="ET21" s="86"/>
      <c r="EU21" s="55">
        <f>ER6</f>
        <v>0</v>
      </c>
      <c r="EV21" s="55"/>
      <c r="EW21" s="142">
        <f>IF(ER6="",0,IF(ES17=1,'7 - Barème 2017'!$E$5/2,(IF(AND(ES17&gt;1,ER9="e"),SUM(EX6:EX20)+((VLOOKUP(ES17-1,EV6:EX20,3))/2),SUM(EX6:EX20)+VLOOKUP(ES17-1,EV6:EX20,3)))))</f>
        <v>0</v>
      </c>
      <c r="EX21" s="96" t="str">
        <f>IF(EU21=0,"","€")</f>
        <v/>
      </c>
      <c r="EY21" s="97" t="s">
        <v>303</v>
      </c>
      <c r="EZ21" s="86"/>
      <c r="FA21" s="86"/>
      <c r="FB21" s="55">
        <f>EY6</f>
        <v>0</v>
      </c>
      <c r="FC21" s="55"/>
      <c r="FD21" s="142">
        <f>IF(EY6="",0,IF(EZ17=1,'7 - Barème 2017'!$E$5/2,(IF(AND(EZ17&gt;1,EY9="e"),SUM(FE6:FE20)+((VLOOKUP(EZ17-1,FC6:FE20,3))/2),SUM(FE6:FE20)+VLOOKUP(EZ17-1,FC6:FE20,3)))))</f>
        <v>0</v>
      </c>
      <c r="FE21" s="96" t="str">
        <f>IF(FB21=0,"","€")</f>
        <v/>
      </c>
      <c r="FF21" s="86" t="s">
        <v>303</v>
      </c>
      <c r="FG21" s="86"/>
      <c r="FH21" s="86"/>
      <c r="FI21" s="55">
        <f>FF6</f>
        <v>0</v>
      </c>
      <c r="FJ21" s="55"/>
      <c r="FK21" s="142">
        <f>IF(FF6="",0,IF(FG17=1,'7 - Barème 2017'!$E$5/2,(IF(AND(FG17&gt;1,FF9="e"),SUM(FL6:FL20)+((VLOOKUP(FG17-1,FJ6:FL20,3))/2),SUM(FL6:FL20)+VLOOKUP(FG17-1,FJ6:FL20,3)))))</f>
        <v>0</v>
      </c>
      <c r="FL21" s="96" t="str">
        <f>IF(FI21=0,"","€")</f>
        <v/>
      </c>
      <c r="FN21" s="176" t="s">
        <v>529</v>
      </c>
    </row>
    <row r="22" spans="1:176" x14ac:dyDescent="0.15">
      <c r="A22" s="98"/>
      <c r="B22" s="59"/>
      <c r="C22" s="59"/>
      <c r="D22" s="81"/>
      <c r="E22" s="59"/>
      <c r="F22" s="80"/>
      <c r="G22" s="81"/>
      <c r="H22" s="80"/>
      <c r="I22" s="80"/>
      <c r="J22" s="80"/>
      <c r="K22" s="81"/>
      <c r="L22" s="59"/>
      <c r="M22" s="80"/>
      <c r="N22" s="104"/>
      <c r="O22" s="98"/>
      <c r="P22" s="80"/>
      <c r="Q22" s="59"/>
      <c r="R22" s="81"/>
      <c r="S22" s="59"/>
      <c r="T22" s="80"/>
      <c r="U22" s="81"/>
      <c r="V22" s="80"/>
      <c r="W22" s="80"/>
      <c r="X22" s="59"/>
      <c r="Y22" s="81"/>
      <c r="Z22" s="59"/>
      <c r="AA22" s="80"/>
      <c r="AB22" s="104"/>
      <c r="AC22" s="98"/>
      <c r="AD22" s="80"/>
      <c r="AE22" s="59"/>
      <c r="AF22" s="81"/>
      <c r="AG22" s="59"/>
      <c r="AH22" s="80"/>
      <c r="AI22" s="81"/>
      <c r="AJ22" s="80"/>
      <c r="AK22" s="80"/>
      <c r="AL22" s="59"/>
      <c r="AM22" s="81"/>
      <c r="AN22" s="59"/>
      <c r="AO22" s="80"/>
      <c r="AP22" s="104"/>
      <c r="AQ22" s="98"/>
      <c r="AR22" s="80"/>
      <c r="AS22" s="59"/>
      <c r="AT22" s="81"/>
      <c r="AU22" s="59"/>
      <c r="AV22" s="80"/>
      <c r="AW22" s="81"/>
      <c r="AX22" s="80"/>
      <c r="AY22" s="80"/>
      <c r="AZ22" s="59"/>
      <c r="BA22" s="81"/>
      <c r="BB22" s="59"/>
      <c r="BC22" s="80"/>
      <c r="BD22" s="104"/>
      <c r="BE22" s="98"/>
      <c r="BF22" s="80"/>
      <c r="BG22" s="59"/>
      <c r="BH22" s="81"/>
      <c r="BI22" s="59"/>
      <c r="BJ22" s="80"/>
      <c r="BK22" s="81"/>
      <c r="BL22" s="80"/>
      <c r="BM22" s="80"/>
      <c r="BN22" s="59"/>
      <c r="BO22" s="81"/>
      <c r="BP22" s="59"/>
      <c r="BQ22" s="80"/>
      <c r="BR22" s="104"/>
      <c r="BS22" s="98"/>
      <c r="BT22" s="80"/>
      <c r="BU22" s="59"/>
      <c r="BV22" s="81"/>
      <c r="BW22" s="59"/>
      <c r="BX22" s="80"/>
      <c r="BY22" s="81"/>
      <c r="BZ22" s="80"/>
      <c r="CA22" s="80"/>
      <c r="CB22" s="59"/>
      <c r="CC22" s="81"/>
      <c r="CD22" s="59"/>
      <c r="CE22" s="80"/>
      <c r="CF22" s="104"/>
      <c r="CG22" s="98"/>
      <c r="CH22" s="80"/>
      <c r="CI22" s="59"/>
      <c r="CJ22" s="81"/>
      <c r="CK22" s="59"/>
      <c r="CL22" s="80"/>
      <c r="CM22" s="81"/>
      <c r="CN22" s="80"/>
      <c r="CO22" s="80"/>
      <c r="CP22" s="59"/>
      <c r="CQ22" s="81"/>
      <c r="CR22" s="59"/>
      <c r="CS22" s="80"/>
      <c r="CT22" s="104"/>
      <c r="CU22" s="98"/>
      <c r="CV22" s="80"/>
      <c r="CW22" s="59"/>
      <c r="CX22" s="81"/>
      <c r="CY22" s="59"/>
      <c r="CZ22" s="80"/>
      <c r="DA22" s="81"/>
      <c r="DB22" s="80"/>
      <c r="DC22" s="80"/>
      <c r="DD22" s="59"/>
      <c r="DE22" s="81"/>
      <c r="DF22" s="59"/>
      <c r="DG22" s="80"/>
      <c r="DH22" s="104"/>
      <c r="DI22" s="98"/>
      <c r="DJ22" s="80"/>
      <c r="DK22" s="59"/>
      <c r="DL22" s="81"/>
      <c r="DM22" s="59"/>
      <c r="DN22" s="80"/>
      <c r="DO22" s="81"/>
      <c r="DP22" s="80"/>
      <c r="DQ22" s="80"/>
      <c r="DR22" s="59"/>
      <c r="DS22" s="81"/>
      <c r="DT22" s="59"/>
      <c r="DU22" s="80"/>
      <c r="DV22" s="104"/>
      <c r="DW22" s="98"/>
      <c r="DX22" s="80"/>
      <c r="DY22" s="59"/>
      <c r="DZ22" s="81"/>
      <c r="EA22" s="59"/>
      <c r="EB22" s="80"/>
      <c r="EC22" s="81"/>
      <c r="ED22" s="80"/>
      <c r="EE22" s="80"/>
      <c r="EF22" s="59"/>
      <c r="EG22" s="81"/>
      <c r="EH22" s="59"/>
      <c r="EI22" s="80"/>
      <c r="EJ22" s="104"/>
      <c r="EK22" s="98"/>
      <c r="EL22" s="80"/>
      <c r="EM22" s="59"/>
      <c r="EN22" s="81"/>
      <c r="EO22" s="59"/>
      <c r="EP22" s="80"/>
      <c r="EQ22" s="81"/>
      <c r="ER22" s="80"/>
      <c r="ES22" s="80"/>
      <c r="ET22" s="59"/>
      <c r="EU22" s="81"/>
      <c r="EV22" s="59"/>
      <c r="EW22" s="80"/>
      <c r="EX22" s="104"/>
      <c r="EY22" s="98"/>
      <c r="EZ22" s="80"/>
      <c r="FA22" s="59"/>
      <c r="FB22" s="81"/>
      <c r="FC22" s="59"/>
      <c r="FD22" s="80"/>
      <c r="FE22" s="81"/>
      <c r="FF22" s="80"/>
      <c r="FG22" s="80"/>
      <c r="FH22" s="59"/>
      <c r="FI22" s="81"/>
      <c r="FJ22" s="59"/>
      <c r="FK22" s="80"/>
      <c r="FL22" s="104"/>
      <c r="FN22" s="176" t="s">
        <v>630</v>
      </c>
    </row>
    <row r="23" spans="1:176" x14ac:dyDescent="0.15">
      <c r="A23" s="41" t="s">
        <v>638</v>
      </c>
      <c r="B23" s="25"/>
      <c r="C23" s="25"/>
      <c r="D23" s="30">
        <f>IF(A24="",0,B35-1)</f>
        <v>0</v>
      </c>
      <c r="E23" s="36" t="s">
        <v>656</v>
      </c>
      <c r="F23" s="25"/>
      <c r="G23" s="46"/>
      <c r="H23" s="25" t="s">
        <v>639</v>
      </c>
      <c r="I23" s="14"/>
      <c r="J23" s="94"/>
      <c r="K23" s="30">
        <f>IF(H24="",0,I35-1)</f>
        <v>0</v>
      </c>
      <c r="L23" s="36" t="s">
        <v>656</v>
      </c>
      <c r="M23" s="25"/>
      <c r="N23" s="46"/>
      <c r="O23" s="41" t="s">
        <v>638</v>
      </c>
      <c r="P23" s="14"/>
      <c r="Q23" s="25"/>
      <c r="R23" s="30">
        <f>IF(O24="",0,P35-1)</f>
        <v>0</v>
      </c>
      <c r="S23" s="36" t="s">
        <v>656</v>
      </c>
      <c r="T23" s="25"/>
      <c r="U23" s="46"/>
      <c r="V23" s="25" t="s">
        <v>639</v>
      </c>
      <c r="W23" s="14"/>
      <c r="X23" s="25"/>
      <c r="Y23" s="30">
        <f>IF(V24="",0,W35-1)</f>
        <v>0</v>
      </c>
      <c r="Z23" s="36" t="s">
        <v>656</v>
      </c>
      <c r="AA23" s="25"/>
      <c r="AB23" s="46"/>
      <c r="AC23" s="41" t="s">
        <v>638</v>
      </c>
      <c r="AD23" s="14"/>
      <c r="AE23" s="25"/>
      <c r="AF23" s="30">
        <f>IF(AC24="",0,AD35-1)</f>
        <v>0</v>
      </c>
      <c r="AG23" s="36" t="s">
        <v>656</v>
      </c>
      <c r="AH23" s="25"/>
      <c r="AI23" s="46"/>
      <c r="AJ23" s="25" t="s">
        <v>639</v>
      </c>
      <c r="AK23" s="14"/>
      <c r="AL23" s="25"/>
      <c r="AM23" s="30">
        <f>IF(AJ24="",0,AK35-1)</f>
        <v>0</v>
      </c>
      <c r="AN23" s="36" t="s">
        <v>656</v>
      </c>
      <c r="AO23" s="25"/>
      <c r="AP23" s="46"/>
      <c r="AQ23" s="41" t="s">
        <v>638</v>
      </c>
      <c r="AR23" s="14"/>
      <c r="AS23" s="25"/>
      <c r="AT23" s="30">
        <f>IF(AQ24="",0,AR35-1)</f>
        <v>0</v>
      </c>
      <c r="AU23" s="36" t="s">
        <v>656</v>
      </c>
      <c r="AV23" s="25"/>
      <c r="AW23" s="46"/>
      <c r="AX23" s="25" t="s">
        <v>639</v>
      </c>
      <c r="AY23" s="14"/>
      <c r="AZ23" s="25"/>
      <c r="BA23" s="30">
        <f>IF(AX24="",0,AY35-1)</f>
        <v>0</v>
      </c>
      <c r="BB23" s="36" t="s">
        <v>656</v>
      </c>
      <c r="BC23" s="25"/>
      <c r="BD23" s="46"/>
      <c r="BE23" s="41" t="s">
        <v>638</v>
      </c>
      <c r="BF23" s="14"/>
      <c r="BG23" s="25"/>
      <c r="BH23" s="30">
        <f>IF(BE24="",0,BF35-1)</f>
        <v>0</v>
      </c>
      <c r="BI23" s="36" t="s">
        <v>656</v>
      </c>
      <c r="BJ23" s="25"/>
      <c r="BK23" s="46"/>
      <c r="BL23" s="25" t="s">
        <v>639</v>
      </c>
      <c r="BM23" s="14"/>
      <c r="BN23" s="25"/>
      <c r="BO23" s="30">
        <f>IF(BL24="",0,BM35-1)</f>
        <v>0</v>
      </c>
      <c r="BP23" s="36" t="s">
        <v>656</v>
      </c>
      <c r="BQ23" s="25"/>
      <c r="BR23" s="46"/>
      <c r="BS23" s="41" t="s">
        <v>638</v>
      </c>
      <c r="BT23" s="14"/>
      <c r="BU23" s="25"/>
      <c r="BV23" s="30">
        <f>IF(BS24="",0,BT35-1)</f>
        <v>0</v>
      </c>
      <c r="BW23" s="36" t="s">
        <v>656</v>
      </c>
      <c r="BX23" s="25"/>
      <c r="BY23" s="46"/>
      <c r="BZ23" s="25" t="s">
        <v>639</v>
      </c>
      <c r="CA23" s="14"/>
      <c r="CB23" s="25"/>
      <c r="CC23" s="30">
        <f>IF(BZ24="",0,CA35-1)</f>
        <v>0</v>
      </c>
      <c r="CD23" s="36" t="s">
        <v>656</v>
      </c>
      <c r="CE23" s="25"/>
      <c r="CF23" s="46"/>
      <c r="CG23" s="41" t="s">
        <v>638</v>
      </c>
      <c r="CH23" s="14"/>
      <c r="CI23" s="25"/>
      <c r="CJ23" s="30">
        <f>IF(CG24="",0,CH35-1)</f>
        <v>0</v>
      </c>
      <c r="CK23" s="36" t="s">
        <v>656</v>
      </c>
      <c r="CL23" s="25"/>
      <c r="CM23" s="46"/>
      <c r="CN23" s="25" t="s">
        <v>639</v>
      </c>
      <c r="CO23" s="14"/>
      <c r="CP23" s="25"/>
      <c r="CQ23" s="30">
        <f>IF(CN24="",0,CO35-1)</f>
        <v>0</v>
      </c>
      <c r="CR23" s="36" t="s">
        <v>656</v>
      </c>
      <c r="CS23" s="25"/>
      <c r="CT23" s="46"/>
      <c r="CU23" s="41" t="s">
        <v>638</v>
      </c>
      <c r="CV23" s="14"/>
      <c r="CW23" s="25"/>
      <c r="CX23" s="30">
        <f>IF(CU24="",0,CV35-1)</f>
        <v>0</v>
      </c>
      <c r="CY23" s="36" t="s">
        <v>656</v>
      </c>
      <c r="CZ23" s="25"/>
      <c r="DA23" s="46"/>
      <c r="DB23" s="25" t="s">
        <v>639</v>
      </c>
      <c r="DC23" s="14"/>
      <c r="DD23" s="25"/>
      <c r="DE23" s="30">
        <f>IF(DB24="",0,DC35-1)</f>
        <v>0</v>
      </c>
      <c r="DF23" s="36" t="s">
        <v>656</v>
      </c>
      <c r="DG23" s="25"/>
      <c r="DH23" s="46"/>
      <c r="DI23" s="41" t="s">
        <v>638</v>
      </c>
      <c r="DJ23" s="14"/>
      <c r="DK23" s="25"/>
      <c r="DL23" s="30">
        <f>IF(DI24="",0,DJ35-1)</f>
        <v>0</v>
      </c>
      <c r="DM23" s="36" t="s">
        <v>656</v>
      </c>
      <c r="DN23" s="25"/>
      <c r="DO23" s="46"/>
      <c r="DP23" s="25" t="s">
        <v>639</v>
      </c>
      <c r="DQ23" s="14"/>
      <c r="DR23" s="25"/>
      <c r="DS23" s="30">
        <f>IF(DP24="",0,DQ35-1)</f>
        <v>0</v>
      </c>
      <c r="DT23" s="36" t="s">
        <v>656</v>
      </c>
      <c r="DU23" s="25"/>
      <c r="DV23" s="46"/>
      <c r="DW23" s="41" t="s">
        <v>638</v>
      </c>
      <c r="DX23" s="14"/>
      <c r="DY23" s="25"/>
      <c r="DZ23" s="30">
        <f>IF(DW24="",0,DX35-1)</f>
        <v>0</v>
      </c>
      <c r="EA23" s="36" t="s">
        <v>656</v>
      </c>
      <c r="EB23" s="25"/>
      <c r="EC23" s="46"/>
      <c r="ED23" s="25" t="s">
        <v>639</v>
      </c>
      <c r="EE23" s="14"/>
      <c r="EF23" s="25"/>
      <c r="EG23" s="30">
        <f>IF(ED24="",0,EE35-1)</f>
        <v>0</v>
      </c>
      <c r="EH23" s="36" t="s">
        <v>656</v>
      </c>
      <c r="EI23" s="25"/>
      <c r="EJ23" s="46"/>
      <c r="EK23" s="41" t="s">
        <v>638</v>
      </c>
      <c r="EL23" s="14"/>
      <c r="EM23" s="25"/>
      <c r="EN23" s="30">
        <f>IF(EK24="",0,EL35-1)</f>
        <v>0</v>
      </c>
      <c r="EO23" s="36" t="s">
        <v>656</v>
      </c>
      <c r="EP23" s="25"/>
      <c r="EQ23" s="46"/>
      <c r="ER23" s="25" t="s">
        <v>639</v>
      </c>
      <c r="ES23" s="14"/>
      <c r="ET23" s="25"/>
      <c r="EU23" s="30">
        <f>IF(ER24="",0,ES35-1)</f>
        <v>0</v>
      </c>
      <c r="EV23" s="36" t="s">
        <v>656</v>
      </c>
      <c r="EW23" s="25"/>
      <c r="EX23" s="46"/>
      <c r="EY23" s="41" t="s">
        <v>638</v>
      </c>
      <c r="EZ23" s="14"/>
      <c r="FA23" s="25"/>
      <c r="FB23" s="30">
        <f>IF(EY24="",0,EZ35-1)</f>
        <v>0</v>
      </c>
      <c r="FC23" s="36" t="s">
        <v>656</v>
      </c>
      <c r="FD23" s="25"/>
      <c r="FE23" s="46"/>
      <c r="FF23" s="25" t="s">
        <v>639</v>
      </c>
      <c r="FG23" s="14"/>
      <c r="FH23" s="25"/>
      <c r="FI23" s="30">
        <f>IF(FF24="",0,FG35-1)</f>
        <v>0</v>
      </c>
      <c r="FJ23" s="36" t="s">
        <v>656</v>
      </c>
      <c r="FK23" s="25"/>
      <c r="FL23" s="46"/>
      <c r="FN23" s="176" t="s">
        <v>406</v>
      </c>
    </row>
    <row r="24" spans="1:176" x14ac:dyDescent="0.15">
      <c r="A24" s="82"/>
      <c r="B24" s="25"/>
      <c r="C24" s="94" t="str">
        <f>IF(A24="","",1)</f>
        <v/>
      </c>
      <c r="D24" s="112" t="str">
        <f>IF(E24="","",VLOOKUP(F24,'7 - Barème 2017'!$A$17:$G$231,7))</f>
        <v/>
      </c>
      <c r="E24" s="36" t="str">
        <f>IF(B$35&gt;1,1,"")</f>
        <v/>
      </c>
      <c r="F24" s="39"/>
      <c r="G24" s="88" t="str">
        <f>IF(E24="","",VLOOKUP(F24,'7 - Barème 2017'!$A$17:$H$249,8))</f>
        <v/>
      </c>
      <c r="H24" s="78"/>
      <c r="I24" s="14"/>
      <c r="J24" s="94" t="str">
        <f>IF(H24="","",1)</f>
        <v/>
      </c>
      <c r="K24" s="112" t="str">
        <f>IF(L24="","",VLOOKUP(M24,'7 - Barème 2017'!$A$17:$G$231,7))</f>
        <v/>
      </c>
      <c r="L24" s="36" t="str">
        <f>IF(I$35&gt;1,1,"")</f>
        <v/>
      </c>
      <c r="M24" s="39"/>
      <c r="N24" s="88" t="str">
        <f>IF(L24="","",VLOOKUP(M24,'7 - Barème 2017'!$A$17:$H$249,8))</f>
        <v/>
      </c>
      <c r="O24" s="82"/>
      <c r="P24" s="14"/>
      <c r="Q24" s="94" t="str">
        <f>IF(O24="","",1)</f>
        <v/>
      </c>
      <c r="R24" s="112" t="str">
        <f>IF(S24="","",VLOOKUP(T24,'7 - Barème 2017'!$A$17:$G$231,7))</f>
        <v/>
      </c>
      <c r="S24" s="36" t="str">
        <f>IF(P$35&gt;1,1,"")</f>
        <v/>
      </c>
      <c r="T24" s="39"/>
      <c r="U24" s="88" t="str">
        <f>IF(S24="","",VLOOKUP(T24,'7 - Barème 2017'!$A$17:$H$249,8))</f>
        <v/>
      </c>
      <c r="V24" s="78"/>
      <c r="W24" s="14"/>
      <c r="X24" s="94" t="str">
        <f>IF(V24="","",1)</f>
        <v/>
      </c>
      <c r="Y24" s="112" t="str">
        <f>IF(Z24="","",VLOOKUP(AA24,'7 - Barème 2017'!$A$17:$G$231,7))</f>
        <v/>
      </c>
      <c r="Z24" s="36" t="str">
        <f>IF(W$35&gt;1,1,"")</f>
        <v/>
      </c>
      <c r="AA24" s="39"/>
      <c r="AB24" s="88" t="str">
        <f>IF(Z24="","",VLOOKUP(AA24,'7 - Barème 2017'!$A$17:$H$249,8))</f>
        <v/>
      </c>
      <c r="AC24" s="82"/>
      <c r="AD24" s="14"/>
      <c r="AE24" s="94" t="str">
        <f>IF(AC24="","",1)</f>
        <v/>
      </c>
      <c r="AF24" s="112" t="str">
        <f>IF(AG24="","",VLOOKUP(AH24,'7 - Barème 2017'!$A$17:$G$231,7))</f>
        <v/>
      </c>
      <c r="AG24" s="36" t="str">
        <f>IF(AD$35&gt;1,1,"")</f>
        <v/>
      </c>
      <c r="AH24" s="39"/>
      <c r="AI24" s="88" t="str">
        <f>IF(AG24="","",VLOOKUP(AH24,'7 - Barème 2017'!$A$17:$H$249,8))</f>
        <v/>
      </c>
      <c r="AJ24" s="78"/>
      <c r="AK24" s="14"/>
      <c r="AL24" s="94" t="str">
        <f>IF(AJ24="","",1)</f>
        <v/>
      </c>
      <c r="AM24" s="112" t="str">
        <f>IF(AN24="","",VLOOKUP(AO24,'7 - Barème 2017'!$A$17:$G$231,7))</f>
        <v/>
      </c>
      <c r="AN24" s="36" t="str">
        <f>IF(AK$35&gt;1,1,"")</f>
        <v/>
      </c>
      <c r="AO24" s="39"/>
      <c r="AP24" s="88" t="str">
        <f>IF(AN24="","",VLOOKUP(AO24,'7 - Barème 2017'!$A$17:$H$249,8))</f>
        <v/>
      </c>
      <c r="AQ24" s="82"/>
      <c r="AR24" s="14"/>
      <c r="AS24" s="94" t="str">
        <f>IF(AQ24="","",1)</f>
        <v/>
      </c>
      <c r="AT24" s="112" t="str">
        <f>IF(AU24="","",VLOOKUP(AV24,'7 - Barème 2017'!$A$17:$G$231,7))</f>
        <v/>
      </c>
      <c r="AU24" s="36" t="str">
        <f>IF(AR$35&gt;1,1,"")</f>
        <v/>
      </c>
      <c r="AV24" s="39"/>
      <c r="AW24" s="88" t="str">
        <f>IF(AU24="","",VLOOKUP(AV24,'7 - Barème 2017'!$A$17:$H$249,8))</f>
        <v/>
      </c>
      <c r="AX24" s="78"/>
      <c r="AY24" s="14"/>
      <c r="AZ24" s="94" t="str">
        <f>IF(AX24="","",1)</f>
        <v/>
      </c>
      <c r="BA24" s="112" t="str">
        <f>IF(BB24="","",VLOOKUP(BC24,'7 - Barème 2017'!$A$17:$G$231,7))</f>
        <v/>
      </c>
      <c r="BB24" s="36" t="str">
        <f>IF(AY$35&gt;1,1,"")</f>
        <v/>
      </c>
      <c r="BC24" s="39"/>
      <c r="BD24" s="88" t="str">
        <f>IF(BB24="","",VLOOKUP(BC24,'7 - Barème 2017'!$A$17:$H$249,8))</f>
        <v/>
      </c>
      <c r="BE24" s="82"/>
      <c r="BF24" s="14"/>
      <c r="BG24" s="94" t="str">
        <f>IF(BE24="","",1)</f>
        <v/>
      </c>
      <c r="BH24" s="112" t="str">
        <f>IF(BI24="","",VLOOKUP(BJ24,'7 - Barème 2017'!$A$17:$G$231,7))</f>
        <v/>
      </c>
      <c r="BI24" s="36" t="str">
        <f>IF(BF$35&gt;1,1,"")</f>
        <v/>
      </c>
      <c r="BJ24" s="39"/>
      <c r="BK24" s="88" t="str">
        <f>IF(BI24="","",VLOOKUP(BJ24,'7 - Barème 2017'!$A$17:$H$249,8))</f>
        <v/>
      </c>
      <c r="BL24" s="78"/>
      <c r="BM24" s="14"/>
      <c r="BN24" s="94" t="str">
        <f>IF(BL24="","",1)</f>
        <v/>
      </c>
      <c r="BO24" s="112" t="str">
        <f>IF(BP24="","",VLOOKUP(BQ24,'7 - Barème 2017'!$A$17:$G$231,7))</f>
        <v/>
      </c>
      <c r="BP24" s="36" t="str">
        <f>IF(BM$35&gt;1,1,"")</f>
        <v/>
      </c>
      <c r="BQ24" s="39"/>
      <c r="BR24" s="88" t="str">
        <f>IF(BP24="","",VLOOKUP(BQ24,'7 - Barème 2017'!$A$17:$H$249,8))</f>
        <v/>
      </c>
      <c r="BS24" s="82"/>
      <c r="BT24" s="14"/>
      <c r="BU24" s="94" t="str">
        <f>IF(BS24="","",1)</f>
        <v/>
      </c>
      <c r="BV24" s="112" t="str">
        <f>IF(BW24="","",VLOOKUP(BX24,'7 - Barème 2017'!$A$17:$G$231,7))</f>
        <v/>
      </c>
      <c r="BW24" s="36" t="str">
        <f>IF(BT$35&gt;1,1,"")</f>
        <v/>
      </c>
      <c r="BX24" s="39"/>
      <c r="BY24" s="88" t="str">
        <f>IF(BW24="","",VLOOKUP(BX24,'7 - Barème 2017'!$A$17:$H$249,8))</f>
        <v/>
      </c>
      <c r="BZ24" s="78"/>
      <c r="CA24" s="14"/>
      <c r="CB24" s="94" t="str">
        <f>IF(BZ24="","",1)</f>
        <v/>
      </c>
      <c r="CC24" s="112" t="str">
        <f>IF(CD24="","",VLOOKUP(CE24,'7 - Barème 2017'!$A$17:$G$231,7))</f>
        <v/>
      </c>
      <c r="CD24" s="36" t="str">
        <f>IF(CA$35&gt;1,1,"")</f>
        <v/>
      </c>
      <c r="CE24" s="39"/>
      <c r="CF24" s="88" t="str">
        <f>IF(CD24="","",VLOOKUP(CE24,'7 - Barème 2017'!$A$17:$H$249,8))</f>
        <v/>
      </c>
      <c r="CG24" s="82"/>
      <c r="CH24" s="14"/>
      <c r="CI24" s="94" t="str">
        <f>IF(CG24="","",1)</f>
        <v/>
      </c>
      <c r="CJ24" s="112" t="str">
        <f>IF(CK24="","",VLOOKUP(CL24,'7 - Barème 2017'!$A$17:$G$231,7))</f>
        <v/>
      </c>
      <c r="CK24" s="36" t="str">
        <f>IF(CH$35&gt;1,1,"")</f>
        <v/>
      </c>
      <c r="CL24" s="39"/>
      <c r="CM24" s="88" t="str">
        <f>IF(CK24="","",VLOOKUP(CL24,'7 - Barème 2017'!$A$17:$H$249,8))</f>
        <v/>
      </c>
      <c r="CN24" s="78"/>
      <c r="CO24" s="14"/>
      <c r="CP24" s="94" t="str">
        <f>IF(CN24="","",1)</f>
        <v/>
      </c>
      <c r="CQ24" s="112" t="str">
        <f>IF(CR24="","",VLOOKUP(CS24,'7 - Barème 2017'!$A$17:$G$231,7))</f>
        <v/>
      </c>
      <c r="CR24" s="36" t="str">
        <f>IF(CO$35&gt;1,1,"")</f>
        <v/>
      </c>
      <c r="CS24" s="39"/>
      <c r="CT24" s="88" t="str">
        <f>IF(CR24="","",VLOOKUP(CS24,'7 - Barème 2017'!$A$17:$H$249,8))</f>
        <v/>
      </c>
      <c r="CU24" s="82"/>
      <c r="CV24" s="14"/>
      <c r="CW24" s="94" t="str">
        <f>IF(CU24="","",1)</f>
        <v/>
      </c>
      <c r="CX24" s="112" t="str">
        <f>IF(CY24="","",VLOOKUP(CZ24,'7 - Barème 2017'!$A$17:$G$231,7))</f>
        <v/>
      </c>
      <c r="CY24" s="36" t="str">
        <f>IF(CV$35&gt;1,1,"")</f>
        <v/>
      </c>
      <c r="CZ24" s="39"/>
      <c r="DA24" s="88" t="str">
        <f>IF(CY24="","",VLOOKUP(CZ24,'7 - Barème 2017'!$A$17:$H$249,8))</f>
        <v/>
      </c>
      <c r="DB24" s="78"/>
      <c r="DC24" s="14"/>
      <c r="DD24" s="94" t="str">
        <f>IF(DB24="","",1)</f>
        <v/>
      </c>
      <c r="DE24" s="112" t="str">
        <f>IF(DF24="","",VLOOKUP(DG24,'7 - Barème 2017'!$A$17:$G$231,7))</f>
        <v/>
      </c>
      <c r="DF24" s="36" t="str">
        <f>IF(DC$35&gt;1,1,"")</f>
        <v/>
      </c>
      <c r="DG24" s="39"/>
      <c r="DH24" s="88" t="str">
        <f>IF(DF24="","",VLOOKUP(DG24,'7 - Barème 2017'!$A$17:$H$249,8))</f>
        <v/>
      </c>
      <c r="DI24" s="82"/>
      <c r="DJ24" s="14"/>
      <c r="DK24" s="94" t="str">
        <f>IF(DI24="","",1)</f>
        <v/>
      </c>
      <c r="DL24" s="112" t="str">
        <f>IF(DM24="","",VLOOKUP(DN24,'7 - Barème 2017'!$A$17:$G$231,7))</f>
        <v/>
      </c>
      <c r="DM24" s="36" t="str">
        <f>IF(DJ$35&gt;1,1,"")</f>
        <v/>
      </c>
      <c r="DN24" s="39"/>
      <c r="DO24" s="88" t="str">
        <f>IF(DM24="","",VLOOKUP(DN24,'7 - Barème 2017'!$A$17:$H$249,8))</f>
        <v/>
      </c>
      <c r="DP24" s="78"/>
      <c r="DQ24" s="14"/>
      <c r="DR24" s="94" t="str">
        <f>IF(DP24="","",1)</f>
        <v/>
      </c>
      <c r="DS24" s="112" t="str">
        <f>IF(DT24="","",VLOOKUP(DU24,'7 - Barème 2017'!$A$17:$G$231,7))</f>
        <v/>
      </c>
      <c r="DT24" s="36" t="str">
        <f>IF(DQ$35&gt;1,1,"")</f>
        <v/>
      </c>
      <c r="DU24" s="39"/>
      <c r="DV24" s="88" t="str">
        <f>IF(DT24="","",VLOOKUP(DU24,'7 - Barème 2017'!$A$17:$H$249,8))</f>
        <v/>
      </c>
      <c r="DW24" s="82"/>
      <c r="DX24" s="14"/>
      <c r="DY24" s="94" t="str">
        <f>IF(DW24="","",1)</f>
        <v/>
      </c>
      <c r="DZ24" s="112" t="str">
        <f>IF(EA24="","",VLOOKUP(EB24,'7 - Barème 2017'!$A$17:$G$231,7))</f>
        <v/>
      </c>
      <c r="EA24" s="36" t="str">
        <f>IF(DX$35&gt;1,1,"")</f>
        <v/>
      </c>
      <c r="EB24" s="39"/>
      <c r="EC24" s="88" t="str">
        <f>IF(EA24="","",VLOOKUP(EB24,'7 - Barème 2017'!$A$17:$H$249,8))</f>
        <v/>
      </c>
      <c r="ED24" s="78"/>
      <c r="EE24" s="14"/>
      <c r="EF24" s="94" t="str">
        <f>IF(ED24="","",1)</f>
        <v/>
      </c>
      <c r="EG24" s="112" t="str">
        <f>IF(EH24="","",VLOOKUP(EI24,'7 - Barème 2017'!$A$17:$G$231,7))</f>
        <v/>
      </c>
      <c r="EH24" s="36" t="str">
        <f>IF(EE$35&gt;1,1,"")</f>
        <v/>
      </c>
      <c r="EI24" s="39"/>
      <c r="EJ24" s="88" t="str">
        <f>IF(EH24="","",VLOOKUP(EI24,'7 - Barème 2017'!$A$17:$H$249,8))</f>
        <v/>
      </c>
      <c r="EK24" s="82"/>
      <c r="EL24" s="14"/>
      <c r="EM24" s="94" t="str">
        <f>IF(EK24="","",1)</f>
        <v/>
      </c>
      <c r="EN24" s="112" t="str">
        <f>IF(EO24="","",VLOOKUP(EP24,'7 - Barème 2017'!$A$17:$G$231,7))</f>
        <v/>
      </c>
      <c r="EO24" s="36" t="str">
        <f>IF(EL$35&gt;1,1,"")</f>
        <v/>
      </c>
      <c r="EP24" s="39"/>
      <c r="EQ24" s="88" t="str">
        <f>IF(EO24="","",VLOOKUP(EP24,'7 - Barème 2017'!$A$17:$H$249,8))</f>
        <v/>
      </c>
      <c r="ER24" s="78"/>
      <c r="ES24" s="14"/>
      <c r="ET24" s="94" t="str">
        <f>IF(ER24="","",1)</f>
        <v/>
      </c>
      <c r="EU24" s="112" t="str">
        <f>IF(EV24="","",VLOOKUP(EW24,'7 - Barème 2017'!$A$17:$G$231,7))</f>
        <v/>
      </c>
      <c r="EV24" s="36" t="str">
        <f>IF(ES$35&gt;1,1,"")</f>
        <v/>
      </c>
      <c r="EW24" s="39"/>
      <c r="EX24" s="88" t="str">
        <f>IF(EV24="","",VLOOKUP(EW24,'7 - Barème 2017'!$A$17:$H$249,8))</f>
        <v/>
      </c>
      <c r="EY24" s="82"/>
      <c r="EZ24" s="14"/>
      <c r="FA24" s="94" t="str">
        <f>IF(EY24="","",1)</f>
        <v/>
      </c>
      <c r="FB24" s="112" t="str">
        <f>IF(FC24="","",VLOOKUP(FD24,'7 - Barème 2017'!$A$17:$G$231,7))</f>
        <v/>
      </c>
      <c r="FC24" s="36" t="str">
        <f>IF(EZ$35&gt;1,1,"")</f>
        <v/>
      </c>
      <c r="FD24" s="39"/>
      <c r="FE24" s="88" t="str">
        <f>IF(FC24="","",VLOOKUP(FD24,'7 - Barème 2017'!$A$17:$H$249,8))</f>
        <v/>
      </c>
      <c r="FF24" s="78"/>
      <c r="FG24" s="14"/>
      <c r="FH24" s="94" t="str">
        <f>IF(FF24="","",1)</f>
        <v/>
      </c>
      <c r="FI24" s="112" t="str">
        <f>IF(FJ24="","",VLOOKUP(FK24,'7 - Barème 2017'!$A$17:$G$231,7))</f>
        <v/>
      </c>
      <c r="FJ24" s="36" t="str">
        <f>IF(FG$35&gt;1,1,"")</f>
        <v/>
      </c>
      <c r="FK24" s="39"/>
      <c r="FL24" s="88" t="str">
        <f>IF(FJ24="","",VLOOKUP(FK24,'7 - Barème 2017'!$A$17:$H$249,8))</f>
        <v/>
      </c>
      <c r="FN24" s="176" t="s">
        <v>580</v>
      </c>
    </row>
    <row r="25" spans="1:176" x14ac:dyDescent="0.15">
      <c r="A25" s="47"/>
      <c r="B25" s="25"/>
      <c r="C25" s="25"/>
      <c r="D25" s="112" t="str">
        <f>IF(E25="","",VLOOKUP(F25,'7 - Barème 2017'!$A$17:$G$231,7))</f>
        <v/>
      </c>
      <c r="E25" s="36" t="str">
        <f>IF(B$35&gt;2,2,"")</f>
        <v/>
      </c>
      <c r="F25" s="39"/>
      <c r="G25" s="88" t="str">
        <f>IF(E25="","",VLOOKUP(F25,'7 - Barème 2017'!$A$17:$H$249,8))</f>
        <v/>
      </c>
      <c r="H25" s="14"/>
      <c r="I25" s="14"/>
      <c r="J25" s="14"/>
      <c r="K25" s="112" t="str">
        <f>IF(L25="","",VLOOKUP(M25,'7 - Barème 2017'!$A$17:$G$231,7))</f>
        <v/>
      </c>
      <c r="L25" s="36" t="str">
        <f>IF(I$35&gt;2,2,"")</f>
        <v/>
      </c>
      <c r="M25" s="39"/>
      <c r="N25" s="88" t="str">
        <f>IF(L25="","",VLOOKUP(M25,'7 - Barème 2017'!$A$17:$H$249,8))</f>
        <v/>
      </c>
      <c r="O25" s="47"/>
      <c r="P25" s="14"/>
      <c r="Q25" s="25"/>
      <c r="R25" s="112" t="str">
        <f>IF(S25="","",VLOOKUP(T25,'7 - Barème 2017'!$A$17:$G$231,7))</f>
        <v/>
      </c>
      <c r="S25" s="36" t="str">
        <f>IF(P$35&gt;2,2,"")</f>
        <v/>
      </c>
      <c r="T25" s="39"/>
      <c r="U25" s="88" t="str">
        <f>IF(S25="","",VLOOKUP(T25,'7 - Barème 2017'!$A$17:$H$249,8))</f>
        <v/>
      </c>
      <c r="V25" s="14"/>
      <c r="W25" s="14"/>
      <c r="X25" s="25"/>
      <c r="Y25" s="112" t="str">
        <f>IF(Z25="","",VLOOKUP(AA25,'7 - Barème 2017'!$A$17:$G$231,7))</f>
        <v/>
      </c>
      <c r="Z25" s="36" t="str">
        <f>IF(W$35&gt;2,2,"")</f>
        <v/>
      </c>
      <c r="AA25" s="39"/>
      <c r="AB25" s="88" t="str">
        <f>IF(Z25="","",VLOOKUP(AA25,'7 - Barème 2017'!$A$17:$H$249,8))</f>
        <v/>
      </c>
      <c r="AC25" s="47"/>
      <c r="AD25" s="14"/>
      <c r="AE25" s="25"/>
      <c r="AF25" s="112" t="str">
        <f>IF(AG25="","",VLOOKUP(AH25,'7 - Barème 2017'!$A$17:$G$231,7))</f>
        <v/>
      </c>
      <c r="AG25" s="36" t="str">
        <f>IF(AD$35&gt;2,2,"")</f>
        <v/>
      </c>
      <c r="AH25" s="39"/>
      <c r="AI25" s="88" t="str">
        <f>IF(AG25="","",VLOOKUP(AH25,'7 - Barème 2017'!$A$17:$H$249,8))</f>
        <v/>
      </c>
      <c r="AJ25" s="14"/>
      <c r="AK25" s="14"/>
      <c r="AL25" s="25"/>
      <c r="AM25" s="112" t="str">
        <f>IF(AN25="","",VLOOKUP(AO25,'7 - Barème 2017'!$A$17:$G$231,7))</f>
        <v/>
      </c>
      <c r="AN25" s="36" t="str">
        <f>IF(AK$35&gt;2,2,"")</f>
        <v/>
      </c>
      <c r="AO25" s="39"/>
      <c r="AP25" s="88" t="str">
        <f>IF(AN25="","",VLOOKUP(AO25,'7 - Barème 2017'!$A$17:$H$249,8))</f>
        <v/>
      </c>
      <c r="AQ25" s="47"/>
      <c r="AR25" s="14"/>
      <c r="AS25" s="25"/>
      <c r="AT25" s="112" t="str">
        <f>IF(AU25="","",VLOOKUP(AV25,'7 - Barème 2017'!$A$17:$G$231,7))</f>
        <v/>
      </c>
      <c r="AU25" s="36" t="str">
        <f>IF(AR$35&gt;2,2,"")</f>
        <v/>
      </c>
      <c r="AV25" s="39"/>
      <c r="AW25" s="88" t="str">
        <f>IF(AU25="","",VLOOKUP(AV25,'7 - Barème 2017'!$A$17:$H$249,8))</f>
        <v/>
      </c>
      <c r="AX25" s="14"/>
      <c r="AY25" s="14"/>
      <c r="AZ25" s="25"/>
      <c r="BA25" s="112" t="str">
        <f>IF(BB25="","",VLOOKUP(BC25,'7 - Barème 2017'!$A$17:$G$231,7))</f>
        <v/>
      </c>
      <c r="BB25" s="36" t="str">
        <f>IF(AY$35&gt;2,2,"")</f>
        <v/>
      </c>
      <c r="BC25" s="39"/>
      <c r="BD25" s="88" t="str">
        <f>IF(BB25="","",VLOOKUP(BC25,'7 - Barème 2017'!$A$17:$H$249,8))</f>
        <v/>
      </c>
      <c r="BE25" s="47"/>
      <c r="BF25" s="14"/>
      <c r="BG25" s="25"/>
      <c r="BH25" s="112" t="str">
        <f>IF(BI25="","",VLOOKUP(BJ25,'7 - Barème 2017'!$A$17:$G$231,7))</f>
        <v/>
      </c>
      <c r="BI25" s="36" t="str">
        <f>IF(BF$35&gt;2,2,"")</f>
        <v/>
      </c>
      <c r="BJ25" s="39"/>
      <c r="BK25" s="88" t="str">
        <f>IF(BI25="","",VLOOKUP(BJ25,'7 - Barème 2017'!$A$17:$H$249,8))</f>
        <v/>
      </c>
      <c r="BL25" s="14"/>
      <c r="BM25" s="14"/>
      <c r="BN25" s="25"/>
      <c r="BO25" s="112" t="str">
        <f>IF(BP25="","",VLOOKUP(BQ25,'7 - Barème 2017'!$A$17:$G$231,7))</f>
        <v/>
      </c>
      <c r="BP25" s="36" t="str">
        <f>IF(BM$35&gt;2,2,"")</f>
        <v/>
      </c>
      <c r="BQ25" s="39"/>
      <c r="BR25" s="88" t="str">
        <f>IF(BP25="","",VLOOKUP(BQ25,'7 - Barème 2017'!$A$17:$H$249,8))</f>
        <v/>
      </c>
      <c r="BS25" s="47"/>
      <c r="BT25" s="14"/>
      <c r="BU25" s="25"/>
      <c r="BV25" s="112" t="str">
        <f>IF(BW25="","",VLOOKUP(BX25,'7 - Barème 2017'!$A$17:$G$231,7))</f>
        <v/>
      </c>
      <c r="BW25" s="36" t="str">
        <f>IF(BT$35&gt;2,2,"")</f>
        <v/>
      </c>
      <c r="BX25" s="39"/>
      <c r="BY25" s="88" t="str">
        <f>IF(BW25="","",VLOOKUP(BX25,'7 - Barème 2017'!$A$17:$H$249,8))</f>
        <v/>
      </c>
      <c r="BZ25" s="14"/>
      <c r="CA25" s="14"/>
      <c r="CB25" s="25"/>
      <c r="CC25" s="112" t="str">
        <f>IF(CD25="","",VLOOKUP(CE25,'7 - Barème 2017'!$A$17:$G$231,7))</f>
        <v/>
      </c>
      <c r="CD25" s="36" t="str">
        <f>IF(CA$35&gt;2,2,"")</f>
        <v/>
      </c>
      <c r="CE25" s="39"/>
      <c r="CF25" s="88" t="str">
        <f>IF(CD25="","",VLOOKUP(CE25,'7 - Barème 2017'!$A$17:$H$249,8))</f>
        <v/>
      </c>
      <c r="CG25" s="47"/>
      <c r="CH25" s="14"/>
      <c r="CI25" s="25"/>
      <c r="CJ25" s="112" t="str">
        <f>IF(CK25="","",VLOOKUP(CL25,'7 - Barème 2017'!$A$17:$G$231,7))</f>
        <v/>
      </c>
      <c r="CK25" s="36" t="str">
        <f>IF(CH$35&gt;2,2,"")</f>
        <v/>
      </c>
      <c r="CL25" s="39"/>
      <c r="CM25" s="88" t="str">
        <f>IF(CK25="","",VLOOKUP(CL25,'7 - Barème 2017'!$A$17:$H$249,8))</f>
        <v/>
      </c>
      <c r="CN25" s="14"/>
      <c r="CO25" s="14"/>
      <c r="CP25" s="25"/>
      <c r="CQ25" s="112" t="str">
        <f>IF(CR25="","",VLOOKUP(CS25,'7 - Barème 2017'!$A$17:$G$231,7))</f>
        <v/>
      </c>
      <c r="CR25" s="36" t="str">
        <f>IF(CO$35&gt;2,2,"")</f>
        <v/>
      </c>
      <c r="CS25" s="39"/>
      <c r="CT25" s="88" t="str">
        <f>IF(CR25="","",VLOOKUP(CS25,'7 - Barème 2017'!$A$17:$H$249,8))</f>
        <v/>
      </c>
      <c r="CU25" s="47"/>
      <c r="CV25" s="14"/>
      <c r="CW25" s="25"/>
      <c r="CX25" s="112" t="str">
        <f>IF(CY25="","",VLOOKUP(CZ25,'7 - Barème 2017'!$A$17:$G$231,7))</f>
        <v/>
      </c>
      <c r="CY25" s="36" t="str">
        <f>IF(CV$35&gt;2,2,"")</f>
        <v/>
      </c>
      <c r="CZ25" s="39"/>
      <c r="DA25" s="88" t="str">
        <f>IF(CY25="","",VLOOKUP(CZ25,'7 - Barème 2017'!$A$17:$H$249,8))</f>
        <v/>
      </c>
      <c r="DB25" s="14"/>
      <c r="DC25" s="14"/>
      <c r="DD25" s="25"/>
      <c r="DE25" s="112" t="str">
        <f>IF(DF25="","",VLOOKUP(DG25,'7 - Barème 2017'!$A$17:$G$231,7))</f>
        <v/>
      </c>
      <c r="DF25" s="36" t="str">
        <f>IF(DC$35&gt;2,2,"")</f>
        <v/>
      </c>
      <c r="DG25" s="39"/>
      <c r="DH25" s="88" t="str">
        <f>IF(DF25="","",VLOOKUP(DG25,'7 - Barème 2017'!$A$17:$H$249,8))</f>
        <v/>
      </c>
      <c r="DI25" s="47"/>
      <c r="DJ25" s="14"/>
      <c r="DK25" s="25"/>
      <c r="DL25" s="112" t="str">
        <f>IF(DM25="","",VLOOKUP(DN25,'7 - Barème 2017'!$A$17:$G$231,7))</f>
        <v/>
      </c>
      <c r="DM25" s="36" t="str">
        <f>IF(DJ$35&gt;2,2,"")</f>
        <v/>
      </c>
      <c r="DN25" s="39"/>
      <c r="DO25" s="88" t="str">
        <f>IF(DM25="","",VLOOKUP(DN25,'7 - Barème 2017'!$A$17:$H$249,8))</f>
        <v/>
      </c>
      <c r="DP25" s="14"/>
      <c r="DQ25" s="14"/>
      <c r="DR25" s="25"/>
      <c r="DS25" s="112" t="str">
        <f>IF(DT25="","",VLOOKUP(DU25,'7 - Barème 2017'!$A$17:$G$231,7))</f>
        <v/>
      </c>
      <c r="DT25" s="36" t="str">
        <f>IF(DQ$35&gt;2,2,"")</f>
        <v/>
      </c>
      <c r="DU25" s="39"/>
      <c r="DV25" s="88" t="str">
        <f>IF(DT25="","",VLOOKUP(DU25,'7 - Barème 2017'!$A$17:$H$249,8))</f>
        <v/>
      </c>
      <c r="DW25" s="47"/>
      <c r="DX25" s="14"/>
      <c r="DY25" s="25"/>
      <c r="DZ25" s="112" t="str">
        <f>IF(EA25="","",VLOOKUP(EB25,'7 - Barème 2017'!$A$17:$G$231,7))</f>
        <v/>
      </c>
      <c r="EA25" s="36" t="str">
        <f>IF(DX$35&gt;2,2,"")</f>
        <v/>
      </c>
      <c r="EB25" s="39"/>
      <c r="EC25" s="88" t="str">
        <f>IF(EA25="","",VLOOKUP(EB25,'7 - Barème 2017'!$A$17:$H$249,8))</f>
        <v/>
      </c>
      <c r="ED25" s="14"/>
      <c r="EE25" s="14"/>
      <c r="EF25" s="25"/>
      <c r="EG25" s="112" t="str">
        <f>IF(EH25="","",VLOOKUP(EI25,'7 - Barème 2017'!$A$17:$G$231,7))</f>
        <v/>
      </c>
      <c r="EH25" s="36" t="str">
        <f>IF(EE$35&gt;2,2,"")</f>
        <v/>
      </c>
      <c r="EI25" s="39"/>
      <c r="EJ25" s="88" t="str">
        <f>IF(EH25="","",VLOOKUP(EI25,'7 - Barème 2017'!$A$17:$H$249,8))</f>
        <v/>
      </c>
      <c r="EK25" s="47"/>
      <c r="EL25" s="14"/>
      <c r="EM25" s="25"/>
      <c r="EN25" s="112" t="str">
        <f>IF(EO25="","",VLOOKUP(EP25,'7 - Barème 2017'!$A$17:$G$231,7))</f>
        <v/>
      </c>
      <c r="EO25" s="36" t="str">
        <f>IF(EL$35&gt;2,2,"")</f>
        <v/>
      </c>
      <c r="EP25" s="39"/>
      <c r="EQ25" s="88" t="str">
        <f>IF(EO25="","",VLOOKUP(EP25,'7 - Barème 2017'!$A$17:$H$249,8))</f>
        <v/>
      </c>
      <c r="ER25" s="14"/>
      <c r="ES25" s="14"/>
      <c r="ET25" s="25"/>
      <c r="EU25" s="112" t="str">
        <f>IF(EV25="","",VLOOKUP(EW25,'7 - Barème 2017'!$A$17:$G$231,7))</f>
        <v/>
      </c>
      <c r="EV25" s="36" t="str">
        <f>IF(ES$35&gt;2,2,"")</f>
        <v/>
      </c>
      <c r="EW25" s="39"/>
      <c r="EX25" s="88" t="str">
        <f>IF(EV25="","",VLOOKUP(EW25,'7 - Barème 2017'!$A$17:$H$249,8))</f>
        <v/>
      </c>
      <c r="EY25" s="47"/>
      <c r="EZ25" s="14"/>
      <c r="FA25" s="25"/>
      <c r="FB25" s="112" t="str">
        <f>IF(FC25="","",VLOOKUP(FD25,'7 - Barème 2017'!$A$17:$G$231,7))</f>
        <v/>
      </c>
      <c r="FC25" s="36" t="str">
        <f>IF(EZ$35&gt;2,2,"")</f>
        <v/>
      </c>
      <c r="FD25" s="39"/>
      <c r="FE25" s="88" t="str">
        <f>IF(FC25="","",VLOOKUP(FD25,'7 - Barème 2017'!$A$17:$H$249,8))</f>
        <v/>
      </c>
      <c r="FF25" s="14"/>
      <c r="FG25" s="14"/>
      <c r="FH25" s="25"/>
      <c r="FI25" s="112" t="str">
        <f>IF(FJ25="","",VLOOKUP(FK25,'7 - Barème 2017'!$A$17:$G$231,7))</f>
        <v/>
      </c>
      <c r="FJ25" s="36" t="str">
        <f>IF(FG$35&gt;2,2,"")</f>
        <v/>
      </c>
      <c r="FK25" s="39"/>
      <c r="FL25" s="88" t="str">
        <f>IF(FJ25="","",VLOOKUP(FK25,'7 - Barème 2017'!$A$17:$H$249,8))</f>
        <v/>
      </c>
      <c r="FN25" s="177" t="s">
        <v>786</v>
      </c>
    </row>
    <row r="26" spans="1:176" x14ac:dyDescent="0.15">
      <c r="A26" s="45" t="s">
        <v>654</v>
      </c>
      <c r="B26" s="95"/>
      <c r="C26" s="95"/>
      <c r="D26" s="112" t="str">
        <f>IF(E26="","",VLOOKUP(F26,'7 - Barème 2017'!$A$17:$G$231,7))</f>
        <v/>
      </c>
      <c r="E26" s="36" t="str">
        <f>IF(B$35&gt;3,3,"")</f>
        <v/>
      </c>
      <c r="F26" s="39"/>
      <c r="G26" s="88" t="str">
        <f>IF(E26="","",VLOOKUP(F26,'7 - Barème 2017'!$A$17:$H$249,8))</f>
        <v/>
      </c>
      <c r="H26" s="36" t="s">
        <v>654</v>
      </c>
      <c r="I26" s="38"/>
      <c r="J26" s="38"/>
      <c r="K26" s="112" t="str">
        <f>IF(L26="","",VLOOKUP(M26,'7 - Barème 2017'!$A$17:$G$231,7))</f>
        <v/>
      </c>
      <c r="L26" s="36" t="str">
        <f>IF(I$35&gt;3,3,"")</f>
        <v/>
      </c>
      <c r="M26" s="39"/>
      <c r="N26" s="88" t="str">
        <f>IF(L26="","",VLOOKUP(M26,'7 - Barème 2017'!$A$17:$H$249,8))</f>
        <v/>
      </c>
      <c r="O26" s="45" t="s">
        <v>654</v>
      </c>
      <c r="P26" s="38"/>
      <c r="Q26" s="95"/>
      <c r="R26" s="112" t="str">
        <f>IF(S26="","",VLOOKUP(T26,'7 - Barème 2017'!$A$17:$G$231,7))</f>
        <v/>
      </c>
      <c r="S26" s="36" t="str">
        <f>IF(P$35&gt;3,3,"")</f>
        <v/>
      </c>
      <c r="T26" s="39"/>
      <c r="U26" s="88" t="str">
        <f>IF(S26="","",VLOOKUP(T26,'7 - Barème 2017'!$A$17:$H$249,8))</f>
        <v/>
      </c>
      <c r="V26" s="36" t="s">
        <v>654</v>
      </c>
      <c r="W26" s="38"/>
      <c r="X26" s="95"/>
      <c r="Y26" s="112" t="str">
        <f>IF(Z26="","",VLOOKUP(AA26,'7 - Barème 2017'!$A$17:$G$231,7))</f>
        <v/>
      </c>
      <c r="Z26" s="36" t="str">
        <f>IF(W$35&gt;3,3,"")</f>
        <v/>
      </c>
      <c r="AA26" s="39"/>
      <c r="AB26" s="88" t="str">
        <f>IF(Z26="","",VLOOKUP(AA26,'7 - Barème 2017'!$A$17:$H$249,8))</f>
        <v/>
      </c>
      <c r="AC26" s="45" t="s">
        <v>654</v>
      </c>
      <c r="AD26" s="38"/>
      <c r="AE26" s="95"/>
      <c r="AF26" s="112" t="str">
        <f>IF(AG26="","",VLOOKUP(AH26,'7 - Barème 2017'!$A$17:$G$231,7))</f>
        <v/>
      </c>
      <c r="AG26" s="36" t="str">
        <f>IF(AD$35&gt;3,3,"")</f>
        <v/>
      </c>
      <c r="AH26" s="39"/>
      <c r="AI26" s="88" t="str">
        <f>IF(AG26="","",VLOOKUP(AH26,'7 - Barème 2017'!$A$17:$H$249,8))</f>
        <v/>
      </c>
      <c r="AJ26" s="36" t="s">
        <v>654</v>
      </c>
      <c r="AK26" s="38"/>
      <c r="AL26" s="95"/>
      <c r="AM26" s="112" t="str">
        <f>IF(AN26="","",VLOOKUP(AO26,'7 - Barème 2017'!$A$17:$G$231,7))</f>
        <v/>
      </c>
      <c r="AN26" s="36" t="str">
        <f>IF(AK$35&gt;3,3,"")</f>
        <v/>
      </c>
      <c r="AO26" s="39"/>
      <c r="AP26" s="88" t="str">
        <f>IF(AN26="","",VLOOKUP(AO26,'7 - Barème 2017'!$A$17:$H$249,8))</f>
        <v/>
      </c>
      <c r="AQ26" s="45" t="s">
        <v>654</v>
      </c>
      <c r="AR26" s="38"/>
      <c r="AS26" s="95"/>
      <c r="AT26" s="112" t="str">
        <f>IF(AU26="","",VLOOKUP(AV26,'7 - Barème 2017'!$A$17:$G$231,7))</f>
        <v/>
      </c>
      <c r="AU26" s="36" t="str">
        <f>IF(AR$35&gt;3,3,"")</f>
        <v/>
      </c>
      <c r="AV26" s="39"/>
      <c r="AW26" s="88" t="str">
        <f>IF(AU26="","",VLOOKUP(AV26,'7 - Barème 2017'!$A$17:$H$249,8))</f>
        <v/>
      </c>
      <c r="AX26" s="36" t="s">
        <v>654</v>
      </c>
      <c r="AY26" s="38"/>
      <c r="AZ26" s="95"/>
      <c r="BA26" s="112" t="str">
        <f>IF(BB26="","",VLOOKUP(BC26,'7 - Barème 2017'!$A$17:$G$231,7))</f>
        <v/>
      </c>
      <c r="BB26" s="36" t="str">
        <f>IF(AY$35&gt;3,3,"")</f>
        <v/>
      </c>
      <c r="BC26" s="39"/>
      <c r="BD26" s="88" t="str">
        <f>IF(BB26="","",VLOOKUP(BC26,'7 - Barème 2017'!$A$17:$H$249,8))</f>
        <v/>
      </c>
      <c r="BE26" s="45" t="s">
        <v>654</v>
      </c>
      <c r="BF26" s="38"/>
      <c r="BG26" s="95"/>
      <c r="BH26" s="112" t="str">
        <f>IF(BI26="","",VLOOKUP(BJ26,'7 - Barème 2017'!$A$17:$G$231,7))</f>
        <v/>
      </c>
      <c r="BI26" s="36" t="str">
        <f>IF(BF$35&gt;3,3,"")</f>
        <v/>
      </c>
      <c r="BJ26" s="39"/>
      <c r="BK26" s="88" t="str">
        <f>IF(BI26="","",VLOOKUP(BJ26,'7 - Barème 2017'!$A$17:$H$249,8))</f>
        <v/>
      </c>
      <c r="BL26" s="36" t="s">
        <v>654</v>
      </c>
      <c r="BM26" s="38"/>
      <c r="BN26" s="95"/>
      <c r="BO26" s="112" t="str">
        <f>IF(BP26="","",VLOOKUP(BQ26,'7 - Barème 2017'!$A$17:$G$231,7))</f>
        <v/>
      </c>
      <c r="BP26" s="36" t="str">
        <f>IF(BM$35&gt;3,3,"")</f>
        <v/>
      </c>
      <c r="BQ26" s="39"/>
      <c r="BR26" s="88" t="str">
        <f>IF(BP26="","",VLOOKUP(BQ26,'7 - Barème 2017'!$A$17:$H$249,8))</f>
        <v/>
      </c>
      <c r="BS26" s="45" t="s">
        <v>654</v>
      </c>
      <c r="BT26" s="38"/>
      <c r="BU26" s="95"/>
      <c r="BV26" s="112" t="str">
        <f>IF(BW26="","",VLOOKUP(BX26,'7 - Barème 2017'!$A$17:$G$231,7))</f>
        <v/>
      </c>
      <c r="BW26" s="36" t="str">
        <f>IF(BT$35&gt;3,3,"")</f>
        <v/>
      </c>
      <c r="BX26" s="39"/>
      <c r="BY26" s="88" t="str">
        <f>IF(BW26="","",VLOOKUP(BX26,'7 - Barème 2017'!$A$17:$H$249,8))</f>
        <v/>
      </c>
      <c r="BZ26" s="36" t="s">
        <v>654</v>
      </c>
      <c r="CA26" s="38"/>
      <c r="CB26" s="95"/>
      <c r="CC26" s="112" t="str">
        <f>IF(CD26="","",VLOOKUP(CE26,'7 - Barème 2017'!$A$17:$G$231,7))</f>
        <v/>
      </c>
      <c r="CD26" s="36" t="str">
        <f>IF(CA$35&gt;3,3,"")</f>
        <v/>
      </c>
      <c r="CE26" s="39"/>
      <c r="CF26" s="88" t="str">
        <f>IF(CD26="","",VLOOKUP(CE26,'7 - Barème 2017'!$A$17:$H$249,8))</f>
        <v/>
      </c>
      <c r="CG26" s="45" t="s">
        <v>654</v>
      </c>
      <c r="CH26" s="38"/>
      <c r="CI26" s="95"/>
      <c r="CJ26" s="112" t="str">
        <f>IF(CK26="","",VLOOKUP(CL26,'7 - Barème 2017'!$A$17:$G$231,7))</f>
        <v/>
      </c>
      <c r="CK26" s="36" t="str">
        <f>IF(CH$35&gt;3,3,"")</f>
        <v/>
      </c>
      <c r="CL26" s="39"/>
      <c r="CM26" s="88" t="str">
        <f>IF(CK26="","",VLOOKUP(CL26,'7 - Barème 2017'!$A$17:$H$249,8))</f>
        <v/>
      </c>
      <c r="CN26" s="36" t="s">
        <v>654</v>
      </c>
      <c r="CO26" s="38"/>
      <c r="CP26" s="95"/>
      <c r="CQ26" s="112" t="str">
        <f>IF(CR26="","",VLOOKUP(CS26,'7 - Barème 2017'!$A$17:$G$231,7))</f>
        <v/>
      </c>
      <c r="CR26" s="36" t="str">
        <f>IF(CO$35&gt;3,3,"")</f>
        <v/>
      </c>
      <c r="CS26" s="39"/>
      <c r="CT26" s="88" t="str">
        <f>IF(CR26="","",VLOOKUP(CS26,'7 - Barème 2017'!$A$17:$H$249,8))</f>
        <v/>
      </c>
      <c r="CU26" s="45" t="s">
        <v>654</v>
      </c>
      <c r="CV26" s="38"/>
      <c r="CW26" s="95"/>
      <c r="CX26" s="112" t="str">
        <f>IF(CY26="","",VLOOKUP(CZ26,'7 - Barème 2017'!$A$17:$G$231,7))</f>
        <v/>
      </c>
      <c r="CY26" s="36" t="str">
        <f>IF(CV$35&gt;3,3,"")</f>
        <v/>
      </c>
      <c r="CZ26" s="39"/>
      <c r="DA26" s="88" t="str">
        <f>IF(CY26="","",VLOOKUP(CZ26,'7 - Barème 2017'!$A$17:$H$249,8))</f>
        <v/>
      </c>
      <c r="DB26" s="36" t="s">
        <v>654</v>
      </c>
      <c r="DC26" s="38"/>
      <c r="DD26" s="95"/>
      <c r="DE26" s="112" t="str">
        <f>IF(DF26="","",VLOOKUP(DG26,'7 - Barème 2017'!$A$17:$G$231,7))</f>
        <v/>
      </c>
      <c r="DF26" s="36" t="str">
        <f>IF(DC$35&gt;3,3,"")</f>
        <v/>
      </c>
      <c r="DG26" s="39"/>
      <c r="DH26" s="88" t="str">
        <f>IF(DF26="","",VLOOKUP(DG26,'7 - Barème 2017'!$A$17:$H$249,8))</f>
        <v/>
      </c>
      <c r="DI26" s="45" t="s">
        <v>654</v>
      </c>
      <c r="DJ26" s="38"/>
      <c r="DK26" s="95"/>
      <c r="DL26" s="112" t="str">
        <f>IF(DM26="","",VLOOKUP(DN26,'7 - Barème 2017'!$A$17:$G$231,7))</f>
        <v/>
      </c>
      <c r="DM26" s="36" t="str">
        <f>IF(DJ$35&gt;3,3,"")</f>
        <v/>
      </c>
      <c r="DN26" s="39"/>
      <c r="DO26" s="88" t="str">
        <f>IF(DM26="","",VLOOKUP(DN26,'7 - Barème 2017'!$A$17:$H$249,8))</f>
        <v/>
      </c>
      <c r="DP26" s="36" t="s">
        <v>654</v>
      </c>
      <c r="DQ26" s="38"/>
      <c r="DR26" s="95"/>
      <c r="DS26" s="112" t="str">
        <f>IF(DT26="","",VLOOKUP(DU26,'7 - Barème 2017'!$A$17:$G$231,7))</f>
        <v/>
      </c>
      <c r="DT26" s="36" t="str">
        <f>IF(DQ$35&gt;3,3,"")</f>
        <v/>
      </c>
      <c r="DU26" s="39"/>
      <c r="DV26" s="88" t="str">
        <f>IF(DT26="","",VLOOKUP(DU26,'7 - Barème 2017'!$A$17:$H$249,8))</f>
        <v/>
      </c>
      <c r="DW26" s="45" t="s">
        <v>654</v>
      </c>
      <c r="DX26" s="38"/>
      <c r="DY26" s="95"/>
      <c r="DZ26" s="112" t="str">
        <f>IF(EA26="","",VLOOKUP(EB26,'7 - Barème 2017'!$A$17:$G$231,7))</f>
        <v/>
      </c>
      <c r="EA26" s="36" t="str">
        <f>IF(DX$35&gt;3,3,"")</f>
        <v/>
      </c>
      <c r="EB26" s="39"/>
      <c r="EC26" s="88" t="str">
        <f>IF(EA26="","",VLOOKUP(EB26,'7 - Barème 2017'!$A$17:$H$249,8))</f>
        <v/>
      </c>
      <c r="ED26" s="36" t="s">
        <v>654</v>
      </c>
      <c r="EE26" s="38"/>
      <c r="EF26" s="95"/>
      <c r="EG26" s="112" t="str">
        <f>IF(EH26="","",VLOOKUP(EI26,'7 - Barème 2017'!$A$17:$G$231,7))</f>
        <v/>
      </c>
      <c r="EH26" s="36" t="str">
        <f>IF(EE$35&gt;3,3,"")</f>
        <v/>
      </c>
      <c r="EI26" s="39"/>
      <c r="EJ26" s="88" t="str">
        <f>IF(EH26="","",VLOOKUP(EI26,'7 - Barème 2017'!$A$17:$H$249,8))</f>
        <v/>
      </c>
      <c r="EK26" s="45" t="s">
        <v>654</v>
      </c>
      <c r="EL26" s="38"/>
      <c r="EM26" s="95"/>
      <c r="EN26" s="112" t="str">
        <f>IF(EO26="","",VLOOKUP(EP26,'7 - Barème 2017'!$A$17:$G$231,7))</f>
        <v/>
      </c>
      <c r="EO26" s="36" t="str">
        <f>IF(EL$35&gt;3,3,"")</f>
        <v/>
      </c>
      <c r="EP26" s="39"/>
      <c r="EQ26" s="88" t="str">
        <f>IF(EO26="","",VLOOKUP(EP26,'7 - Barème 2017'!$A$17:$H$249,8))</f>
        <v/>
      </c>
      <c r="ER26" s="36" t="s">
        <v>654</v>
      </c>
      <c r="ES26" s="38"/>
      <c r="ET26" s="95"/>
      <c r="EU26" s="112" t="str">
        <f>IF(EV26="","",VLOOKUP(EW26,'7 - Barème 2017'!$A$17:$G$231,7))</f>
        <v/>
      </c>
      <c r="EV26" s="36" t="str">
        <f>IF(ES$35&gt;3,3,"")</f>
        <v/>
      </c>
      <c r="EW26" s="39"/>
      <c r="EX26" s="88" t="str">
        <f>IF(EV26="","",VLOOKUP(EW26,'7 - Barème 2017'!$A$17:$H$249,8))</f>
        <v/>
      </c>
      <c r="EY26" s="45" t="s">
        <v>654</v>
      </c>
      <c r="EZ26" s="38"/>
      <c r="FA26" s="95"/>
      <c r="FB26" s="112" t="str">
        <f>IF(FC26="","",VLOOKUP(FD26,'7 - Barème 2017'!$A$17:$G$231,7))</f>
        <v/>
      </c>
      <c r="FC26" s="36" t="str">
        <f>IF(EZ$35&gt;3,3,"")</f>
        <v/>
      </c>
      <c r="FD26" s="39"/>
      <c r="FE26" s="88" t="str">
        <f>IF(FC26="","",VLOOKUP(FD26,'7 - Barème 2017'!$A$17:$H$249,8))</f>
        <v/>
      </c>
      <c r="FF26" s="36" t="s">
        <v>654</v>
      </c>
      <c r="FG26" s="38"/>
      <c r="FH26" s="95"/>
      <c r="FI26" s="112" t="str">
        <f>IF(FJ26="","",VLOOKUP(FK26,'7 - Barème 2017'!$A$17:$G$231,7))</f>
        <v/>
      </c>
      <c r="FJ26" s="36" t="str">
        <f>IF(FG$35&gt;3,3,"")</f>
        <v/>
      </c>
      <c r="FK26" s="39"/>
      <c r="FL26" s="88" t="str">
        <f>IF(FJ26="","",VLOOKUP(FK26,'7 - Barème 2017'!$A$17:$H$249,8))</f>
        <v/>
      </c>
      <c r="FN26" s="177" t="s">
        <v>582</v>
      </c>
    </row>
    <row r="27" spans="1:176" x14ac:dyDescent="0.15">
      <c r="A27" s="146" t="str">
        <f>IF(A24="","",IF(AND(OR(D24="e",D24=""),OR(D25="",D25="e"),OR(D26="",D26="e"),OR(D27="",D27="e"),OR(D28="",D28="e"),OR(D29="",D29="e"),OR(D30="",D30="e"),OR(D31="",D31="e"),OR(D32="",D32="e"),OR(D33="",D33="e"),OR(D34="",D34="e"),OR(D35="",D35="e"),OR(D36="",D36="e"),OR(D37="",D37="e"),OR(D38="",D38="e")),"E","Hors Zone Euro"))</f>
        <v/>
      </c>
      <c r="B27" s="95"/>
      <c r="C27" s="95"/>
      <c r="D27" s="112" t="str">
        <f>IF(E27="","",VLOOKUP(F27,'7 - Barème 2017'!$A$17:$G$231,7))</f>
        <v/>
      </c>
      <c r="E27" s="36" t="str">
        <f>IF(B$35&gt;4,4,"")</f>
        <v/>
      </c>
      <c r="F27" s="37"/>
      <c r="G27" s="88" t="str">
        <f>IF(E27="","",VLOOKUP(F27,'7 - Barème 2017'!$A$17:$H$249,8))</f>
        <v/>
      </c>
      <c r="H27" s="145" t="str">
        <f>IF(H24="","",IF(AND(OR(K24="e",K24=""),OR(K25="",K25="e"),OR(K26="",K26="e"),OR(K27="",K27="e"),OR(K28="",K28="e"),OR(K29="",K29="e"),OR(K30="",K30="e"),OR(K31="",K31="e"),OR(K32="",K32="e"),OR(K33="",K33="e"),OR(K34="",K34="e"),OR(K35="",K35="e"),OR(K36="",K36="e"),OR(K37="",K37="e"),OR(K38="",K38="e")),"E","Hors Zone Euro"))</f>
        <v/>
      </c>
      <c r="I27" s="38"/>
      <c r="J27" s="38"/>
      <c r="K27" s="112" t="str">
        <f>IF(L27="","",VLOOKUP(M27,'7 - Barème 2017'!$A$17:$G$231,7))</f>
        <v/>
      </c>
      <c r="L27" s="36" t="str">
        <f>IF(I$35&gt;4,4,"")</f>
        <v/>
      </c>
      <c r="M27" s="37"/>
      <c r="N27" s="88" t="str">
        <f>IF(L27="","",VLOOKUP(M27,'7 - Barème 2017'!$A$17:$H$249,8))</f>
        <v/>
      </c>
      <c r="O27" s="146" t="str">
        <f>IF(O24="","",IF(AND(OR(R24="e",R24=""),OR(R25="",R25="e"),OR(R26="",R26="e"),OR(R27="",R27="e"),OR(R28="",R28="e"),OR(R29="",R29="e"),OR(R30="",R30="e"),OR(R31="",R31="e"),OR(R32="",R32="e"),OR(R33="",R33="e"),OR(R34="",R34="e"),OR(R35="",R35="e"),OR(R36="",R36="e"),OR(R37="",R37="e"),OR(R38="",R38="e")),"E","Hors Zone Euro"))</f>
        <v/>
      </c>
      <c r="P27" s="38"/>
      <c r="Q27" s="95"/>
      <c r="R27" s="112" t="str">
        <f>IF(S27="","",VLOOKUP(T27,'7 - Barème 2017'!$A$17:$G$231,7))</f>
        <v/>
      </c>
      <c r="S27" s="36" t="str">
        <f>IF(P$35&gt;4,4,"")</f>
        <v/>
      </c>
      <c r="T27" s="37"/>
      <c r="U27" s="88" t="str">
        <f>IF(S27="","",VLOOKUP(T27,'7 - Barème 2017'!$A$17:$H$249,8))</f>
        <v/>
      </c>
      <c r="V27" s="145" t="str">
        <f>IF(V24="","",IF(AND(OR(Y24="e",Y24=""),OR(Y25="",Y25="e"),OR(Y26="",Y26="e"),OR(Y27="",Y27="e"),OR(Y28="",Y28="e"),OR(Y29="",Y29="e"),OR(Y30="",Y30="e"),OR(Y31="",Y31="e"),OR(Y32="",Y32="e"),OR(Y33="",Y33="e"),OR(Y34="",Y34="e"),OR(Y35="",Y35="e"),OR(Y36="",Y36="e"),OR(Y37="",Y37="e"),OR(Y38="",Y38="e")),"E","Hors Zone Euro"))</f>
        <v/>
      </c>
      <c r="W27" s="38"/>
      <c r="X27" s="95"/>
      <c r="Y27" s="112" t="str">
        <f>IF(Z27="","",VLOOKUP(AA27,'7 - Barème 2017'!$A$17:$G$231,7))</f>
        <v/>
      </c>
      <c r="Z27" s="36" t="str">
        <f>IF(W$35&gt;4,4,"")</f>
        <v/>
      </c>
      <c r="AA27" s="37"/>
      <c r="AB27" s="88" t="str">
        <f>IF(Z27="","",VLOOKUP(AA27,'7 - Barème 2017'!$A$17:$H$249,8))</f>
        <v/>
      </c>
      <c r="AC27" s="146" t="str">
        <f>IF(AC24="","",IF(AND(OR(AF24="e",AF24=""),OR(AF25="",AF25="e"),OR(AF26="",AF26="e"),OR(AF27="",AF27="e"),OR(AF28="",AF28="e"),OR(AF29="",AF29="e"),OR(AF30="",AF30="e"),OR(AF31="",AF31="e"),OR(AF32="",AF32="e"),OR(AF33="",AF33="e"),OR(AF34="",AF34="e"),OR(AF35="",AF35="e"),OR(AF36="",AF36="e"),OR(AF37="",AF37="e"),OR(AF38="",AF38="e")),"E","Hors Zone Euro"))</f>
        <v/>
      </c>
      <c r="AD27" s="38"/>
      <c r="AE27" s="95"/>
      <c r="AF27" s="112" t="str">
        <f>IF(AG27="","",VLOOKUP(AH27,'7 - Barème 2017'!$A$17:$G$231,7))</f>
        <v/>
      </c>
      <c r="AG27" s="36" t="str">
        <f>IF(AD$35&gt;4,4,"")</f>
        <v/>
      </c>
      <c r="AH27" s="37"/>
      <c r="AI27" s="88" t="str">
        <f>IF(AG27="","",VLOOKUP(AH27,'7 - Barème 2017'!$A$17:$H$249,8))</f>
        <v/>
      </c>
      <c r="AJ27" s="145" t="str">
        <f>IF(AJ24="","",IF(AND(OR(AM24="e",AM24=""),OR(AM25="",AM25="e"),OR(AM26="",AM26="e"),OR(AM27="",AM27="e"),OR(AM28="",AM28="e"),OR(AM29="",AM29="e"),OR(AM30="",AM30="e"),OR(AM31="",AM31="e"),OR(AM32="",AM32="e"),OR(AM33="",AM33="e"),OR(AM34="",AM34="e"),OR(AM35="",AM35="e"),OR(AM36="",AM36="e"),OR(AM37="",AM37="e"),OR(AM38="",AM38="e")),"E","Hors Zone Euro"))</f>
        <v/>
      </c>
      <c r="AK27" s="38"/>
      <c r="AL27" s="95"/>
      <c r="AM27" s="112" t="str">
        <f>IF(AN27="","",VLOOKUP(AO27,'7 - Barème 2017'!$A$17:$G$231,7))</f>
        <v/>
      </c>
      <c r="AN27" s="36" t="str">
        <f>IF(AK$35&gt;4,4,"")</f>
        <v/>
      </c>
      <c r="AO27" s="37"/>
      <c r="AP27" s="88" t="str">
        <f>IF(AN27="","",VLOOKUP(AO27,'7 - Barème 2017'!$A$17:$H$249,8))</f>
        <v/>
      </c>
      <c r="AQ27" s="146" t="str">
        <f>IF(AQ24="","",IF(AND(OR(AT24="e",AT24=""),OR(AT25="",AT25="e"),OR(AT26="",AT26="e"),OR(AT27="",AT27="e"),OR(AT28="",AT28="e"),OR(AT29="",AT29="e"),OR(AT30="",AT30="e"),OR(AT31="",AT31="e"),OR(AT32="",AT32="e"),OR(AT33="",AT33="e"),OR(AT34="",AT34="e"),OR(AT35="",AT35="e"),OR(AT36="",AT36="e"),OR(AT37="",AT37="e"),OR(AT38="",AT38="e")),"E","Hors Zone Euro"))</f>
        <v/>
      </c>
      <c r="AR27" s="38"/>
      <c r="AS27" s="95"/>
      <c r="AT27" s="112" t="str">
        <f>IF(AU27="","",VLOOKUP(AV27,'7 - Barème 2017'!$A$17:$G$231,7))</f>
        <v/>
      </c>
      <c r="AU27" s="36" t="str">
        <f>IF(AR$35&gt;4,4,"")</f>
        <v/>
      </c>
      <c r="AV27" s="37"/>
      <c r="AW27" s="88" t="str">
        <f>IF(AU27="","",VLOOKUP(AV27,'7 - Barème 2017'!$A$17:$H$249,8))</f>
        <v/>
      </c>
      <c r="AX27" s="145" t="str">
        <f>IF(AX24="","",IF(AND(OR(BA24="e",BA24=""),OR(BA25="",BA25="e"),OR(BA26="",BA26="e"),OR(BA27="",BA27="e"),OR(BA28="",BA28="e"),OR(BA29="",BA29="e"),OR(BA30="",BA30="e"),OR(BA31="",BA31="e"),OR(BA32="",BA32="e"),OR(BA33="",BA33="e"),OR(BA34="",BA34="e"),OR(BA35="",BA35="e"),OR(BA36="",BA36="e"),OR(BA37="",BA37="e"),OR(BA38="",BA38="e")),"E","Hors Zone Euro"))</f>
        <v/>
      </c>
      <c r="AY27" s="38"/>
      <c r="AZ27" s="95"/>
      <c r="BA27" s="112" t="str">
        <f>IF(BB27="","",VLOOKUP(BC27,'7 - Barème 2017'!$A$17:$G$231,7))</f>
        <v/>
      </c>
      <c r="BB27" s="36" t="str">
        <f>IF(AY$35&gt;4,4,"")</f>
        <v/>
      </c>
      <c r="BC27" s="37"/>
      <c r="BD27" s="88" t="str">
        <f>IF(BB27="","",VLOOKUP(BC27,'7 - Barème 2017'!$A$17:$H$249,8))</f>
        <v/>
      </c>
      <c r="BE27" s="146" t="str">
        <f>IF(BE24="","",IF(AND(OR(BH24="e",BH24=""),OR(BH25="",BH25="e"),OR(BH26="",BH26="e"),OR(BH27="",BH27="e"),OR(BH28="",BH28="e"),OR(BH29="",BH29="e"),OR(BH30="",BH30="e"),OR(BH31="",BH31="e"),OR(BH32="",BH32="e"),OR(BH33="",BH33="e"),OR(BH34="",BH34="e"),OR(BH35="",BH35="e"),OR(BH36="",BH36="e"),OR(BH37="",BH37="e"),OR(BH38="",BH38="e")),"E","Hors Zone Euro"))</f>
        <v/>
      </c>
      <c r="BF27" s="38"/>
      <c r="BG27" s="95"/>
      <c r="BH27" s="112" t="str">
        <f>IF(BI27="","",VLOOKUP(BJ27,'7 - Barème 2017'!$A$17:$G$231,7))</f>
        <v/>
      </c>
      <c r="BI27" s="36" t="str">
        <f>IF(BF$35&gt;4,4,"")</f>
        <v/>
      </c>
      <c r="BJ27" s="37"/>
      <c r="BK27" s="88" t="str">
        <f>IF(BI27="","",VLOOKUP(BJ27,'7 - Barème 2017'!$A$17:$H$249,8))</f>
        <v/>
      </c>
      <c r="BL27" s="145" t="str">
        <f>IF(BL24="","",IF(AND(OR(BO24="e",BO24=""),OR(BO25="",BO25="e"),OR(BO26="",BO26="e"),OR(BO27="",BO27="e"),OR(BO28="",BO28="e"),OR(BO29="",BO29="e"),OR(BO30="",BO30="e"),OR(BO31="",BO31="e"),OR(BO32="",BO32="e"),OR(BO33="",BO33="e"),OR(BO34="",BO34="e"),OR(BO35="",BO35="e"),OR(BO36="",BO36="e"),OR(BO37="",BO37="e"),OR(BO38="",BO38="e")),"E","Hors Zone Euro"))</f>
        <v/>
      </c>
      <c r="BM27" s="38"/>
      <c r="BN27" s="95"/>
      <c r="BO27" s="112" t="str">
        <f>IF(BP27="","",VLOOKUP(BQ27,'7 - Barème 2017'!$A$17:$G$231,7))</f>
        <v/>
      </c>
      <c r="BP27" s="36" t="str">
        <f>IF(BM$35&gt;4,4,"")</f>
        <v/>
      </c>
      <c r="BQ27" s="37"/>
      <c r="BR27" s="88" t="str">
        <f>IF(BP27="","",VLOOKUP(BQ27,'7 - Barème 2017'!$A$17:$H$249,8))</f>
        <v/>
      </c>
      <c r="BS27" s="146" t="str">
        <f>IF(BS24="","",IF(AND(OR(BV24="e",BV24=""),OR(BV25="",BV25="e"),OR(BV26="",BV26="e"),OR(BV27="",BV27="e"),OR(BV28="",BV28="e"),OR(BV29="",BV29="e"),OR(BV30="",BV30="e"),OR(BV31="",BV31="e"),OR(BV32="",BV32="e"),OR(BV33="",BV33="e"),OR(BV34="",BV34="e"),OR(BV35="",BV35="e"),OR(BV36="",BV36="e"),OR(BV37="",BV37="e"),OR(BV38="",BV38="e")),"E","Hors Zone Euro"))</f>
        <v/>
      </c>
      <c r="BT27" s="38"/>
      <c r="BU27" s="95"/>
      <c r="BV27" s="112" t="str">
        <f>IF(BW27="","",VLOOKUP(BX27,'7 - Barème 2017'!$A$17:$G$231,7))</f>
        <v/>
      </c>
      <c r="BW27" s="36" t="str">
        <f>IF(BT$35&gt;4,4,"")</f>
        <v/>
      </c>
      <c r="BX27" s="37"/>
      <c r="BY27" s="88" t="str">
        <f>IF(BW27="","",VLOOKUP(BX27,'7 - Barème 2017'!$A$17:$H$249,8))</f>
        <v/>
      </c>
      <c r="BZ27" s="145" t="str">
        <f>IF(BZ24="","",IF(AND(OR(CC24="e",CC24=""),OR(CC25="",CC25="e"),OR(CC26="",CC26="e"),OR(CC27="",CC27="e"),OR(CC28="",CC28="e"),OR(CC29="",CC29="e"),OR(CC30="",CC30="e"),OR(CC31="",CC31="e"),OR(CC32="",CC32="e"),OR(CC33="",CC33="e"),OR(CC34="",CC34="e"),OR(CC35="",CC35="e"),OR(CC36="",CC36="e"),OR(CC37="",CC37="e"),OR(CC38="",CC38="e")),"E","Hors Zone Euro"))</f>
        <v/>
      </c>
      <c r="CA27" s="38"/>
      <c r="CB27" s="95"/>
      <c r="CC27" s="112" t="str">
        <f>IF(CD27="","",VLOOKUP(CE27,'7 - Barème 2017'!$A$17:$G$231,7))</f>
        <v/>
      </c>
      <c r="CD27" s="36" t="str">
        <f>IF(CA$35&gt;4,4,"")</f>
        <v/>
      </c>
      <c r="CE27" s="37"/>
      <c r="CF27" s="88" t="str">
        <f>IF(CD27="","",VLOOKUP(CE27,'7 - Barème 2017'!$A$17:$H$249,8))</f>
        <v/>
      </c>
      <c r="CG27" s="146" t="str">
        <f>IF(CG24="","",IF(AND(OR(CJ24="e",CJ24=""),OR(CJ25="",CJ25="e"),OR(CJ26="",CJ26="e"),OR(CJ27="",CJ27="e"),OR(CJ28="",CJ28="e"),OR(CJ29="",CJ29="e"),OR(CJ30="",CJ30="e"),OR(CJ31="",CJ31="e"),OR(CJ32="",CJ32="e"),OR(CJ33="",CJ33="e"),OR(CJ34="",CJ34="e"),OR(CJ35="",CJ35="e"),OR(CJ36="",CJ36="e"),OR(CJ37="",CJ37="e"),OR(CJ38="",CJ38="e")),"E","Hors Zone Euro"))</f>
        <v/>
      </c>
      <c r="CH27" s="38"/>
      <c r="CI27" s="95"/>
      <c r="CJ27" s="112" t="str">
        <f>IF(CK27="","",VLOOKUP(CL27,'7 - Barème 2017'!$A$17:$G$231,7))</f>
        <v/>
      </c>
      <c r="CK27" s="36" t="str">
        <f>IF(CH$35&gt;4,4,"")</f>
        <v/>
      </c>
      <c r="CL27" s="37"/>
      <c r="CM27" s="88" t="str">
        <f>IF(CK27="","",VLOOKUP(CL27,'7 - Barème 2017'!$A$17:$H$249,8))</f>
        <v/>
      </c>
      <c r="CN27" s="145" t="str">
        <f>IF(CN24="","",IF(AND(OR(CQ24="e",CQ24=""),OR(CQ25="",CQ25="e"),OR(CQ26="",CQ26="e"),OR(CQ27="",CQ27="e"),OR(CQ28="",CQ28="e"),OR(CQ29="",CQ29="e"),OR(CQ30="",CQ30="e"),OR(CQ31="",CQ31="e"),OR(CQ32="",CQ32="e"),OR(CQ33="",CQ33="e"),OR(CQ34="",CQ34="e"),OR(CQ35="",CQ35="e"),OR(CQ36="",CQ36="e"),OR(CQ37="",CQ37="e"),OR(CQ38="",CQ38="e")),"E","Hors Zone Euro"))</f>
        <v/>
      </c>
      <c r="CO27" s="38"/>
      <c r="CP27" s="95"/>
      <c r="CQ27" s="112" t="str">
        <f>IF(CR27="","",VLOOKUP(CS27,'7 - Barème 2017'!$A$17:$G$231,7))</f>
        <v/>
      </c>
      <c r="CR27" s="36" t="str">
        <f>IF(CO$35&gt;4,4,"")</f>
        <v/>
      </c>
      <c r="CS27" s="37"/>
      <c r="CT27" s="88" t="str">
        <f>IF(CR27="","",VLOOKUP(CS27,'7 - Barème 2017'!$A$17:$H$249,8))</f>
        <v/>
      </c>
      <c r="CU27" s="146" t="str">
        <f>IF(CU24="","",IF(AND(OR(CX24="e",CX24=""),OR(CX25="",CX25="e"),OR(CX26="",CX26="e"),OR(CX27="",CX27="e"),OR(CX28="",CX28="e"),OR(CX29="",CX29="e"),OR(CX30="",CX30="e"),OR(CX31="",CX31="e"),OR(CX32="",CX32="e"),OR(CX33="",CX33="e"),OR(CX34="",CX34="e"),OR(CX35="",CX35="e"),OR(CX36="",CX36="e"),OR(CX37="",CX37="e"),OR(CX38="",CX38="e")),"E","Hors Zone Euro"))</f>
        <v/>
      </c>
      <c r="CV27" s="38"/>
      <c r="CW27" s="95"/>
      <c r="CX27" s="112" t="str">
        <f>IF(CY27="","",VLOOKUP(CZ27,'7 - Barème 2017'!$A$17:$G$231,7))</f>
        <v/>
      </c>
      <c r="CY27" s="36" t="str">
        <f>IF(CV$35&gt;4,4,"")</f>
        <v/>
      </c>
      <c r="CZ27" s="37"/>
      <c r="DA27" s="88" t="str">
        <f>IF(CY27="","",VLOOKUP(CZ27,'7 - Barème 2017'!$A$17:$H$249,8))</f>
        <v/>
      </c>
      <c r="DB27" s="145" t="str">
        <f>IF(DB24="","",IF(AND(OR(DE24="e",DE24=""),OR(DE25="",DE25="e"),OR(DE26="",DE26="e"),OR(DE27="",DE27="e"),OR(DE28="",DE28="e"),OR(DE29="",DE29="e"),OR(DE30="",DE30="e"),OR(DE31="",DE31="e"),OR(DE32="",DE32="e"),OR(DE33="",DE33="e"),OR(DE34="",DE34="e"),OR(DE35="",DE35="e"),OR(DE36="",DE36="e"),OR(DE37="",DE37="e"),OR(DE38="",DE38="e")),"E","Hors Zone Euro"))</f>
        <v/>
      </c>
      <c r="DC27" s="38"/>
      <c r="DD27" s="95"/>
      <c r="DE27" s="112" t="str">
        <f>IF(DF27="","",VLOOKUP(DG27,'7 - Barème 2017'!$A$17:$G$231,7))</f>
        <v/>
      </c>
      <c r="DF27" s="36" t="str">
        <f>IF(DC$35&gt;4,4,"")</f>
        <v/>
      </c>
      <c r="DG27" s="37"/>
      <c r="DH27" s="88" t="str">
        <f>IF(DF27="","",VLOOKUP(DG27,'7 - Barème 2017'!$A$17:$H$249,8))</f>
        <v/>
      </c>
      <c r="DI27" s="146" t="str">
        <f>IF(DI24="","",IF(AND(OR(DL24="e",DL24=""),OR(DL25="",DL25="e"),OR(DL26="",DL26="e"),OR(DL27="",DL27="e"),OR(DL28="",DL28="e"),OR(DL29="",DL29="e"),OR(DL30="",DL30="e"),OR(DL31="",DL31="e"),OR(DL32="",DL32="e"),OR(DL33="",DL33="e"),OR(DL34="",DL34="e"),OR(DL35="",DL35="e"),OR(DL36="",DL36="e"),OR(DL37="",DL37="e"),OR(DL38="",DL38="e")),"E","Hors Zone Euro"))</f>
        <v/>
      </c>
      <c r="DJ27" s="38"/>
      <c r="DK27" s="95"/>
      <c r="DL27" s="112" t="str">
        <f>IF(DM27="","",VLOOKUP(DN27,'7 - Barème 2017'!$A$17:$G$231,7))</f>
        <v/>
      </c>
      <c r="DM27" s="36" t="str">
        <f>IF(DJ$35&gt;4,4,"")</f>
        <v/>
      </c>
      <c r="DN27" s="37"/>
      <c r="DO27" s="88" t="str">
        <f>IF(DM27="","",VLOOKUP(DN27,'7 - Barème 2017'!$A$17:$H$249,8))</f>
        <v/>
      </c>
      <c r="DP27" s="145" t="str">
        <f>IF(DP24="","",IF(AND(OR(DS24="e",DS24=""),OR(DS25="",DS25="e"),OR(DS26="",DS26="e"),OR(DS27="",DS27="e"),OR(DS28="",DS28="e"),OR(DS29="",DS29="e"),OR(DS30="",DS30="e"),OR(DS31="",DS31="e"),OR(DS32="",DS32="e"),OR(DS33="",DS33="e"),OR(DS34="",DS34="e"),OR(DS35="",DS35="e"),OR(DS36="",DS36="e"),OR(DS37="",DS37="e"),OR(DS38="",DS38="e")),"E","Hors Zone Euro"))</f>
        <v/>
      </c>
      <c r="DQ27" s="38"/>
      <c r="DR27" s="95"/>
      <c r="DS27" s="112" t="str">
        <f>IF(DT27="","",VLOOKUP(DU27,'7 - Barème 2017'!$A$17:$G$231,7))</f>
        <v/>
      </c>
      <c r="DT27" s="36" t="str">
        <f>IF(DQ$35&gt;4,4,"")</f>
        <v/>
      </c>
      <c r="DU27" s="37"/>
      <c r="DV27" s="88" t="str">
        <f>IF(DT27="","",VLOOKUP(DU27,'7 - Barème 2017'!$A$17:$H$249,8))</f>
        <v/>
      </c>
      <c r="DW27" s="146" t="str">
        <f>IF(DW24="","",IF(AND(OR(DZ24="e",DZ24=""),OR(DZ25="",DZ25="e"),OR(DZ26="",DZ26="e"),OR(DZ27="",DZ27="e"),OR(DZ28="",DZ28="e"),OR(DZ29="",DZ29="e"),OR(DZ30="",DZ30="e"),OR(DZ31="",DZ31="e"),OR(DZ32="",DZ32="e"),OR(DZ33="",DZ33="e"),OR(DZ34="",DZ34="e"),OR(DZ35="",DZ35="e"),OR(DZ36="",DZ36="e"),OR(DZ37="",DZ37="e"),OR(DZ38="",DZ38="e")),"E","Hors Zone Euro"))</f>
        <v/>
      </c>
      <c r="DX27" s="38"/>
      <c r="DY27" s="95"/>
      <c r="DZ27" s="112" t="str">
        <f>IF(EA27="","",VLOOKUP(EB27,'7 - Barème 2017'!$A$17:$G$231,7))</f>
        <v/>
      </c>
      <c r="EA27" s="36" t="str">
        <f>IF(DX$35&gt;4,4,"")</f>
        <v/>
      </c>
      <c r="EB27" s="37"/>
      <c r="EC27" s="88" t="str">
        <f>IF(EA27="","",VLOOKUP(EB27,'7 - Barème 2017'!$A$17:$H$249,8))</f>
        <v/>
      </c>
      <c r="ED27" s="145" t="str">
        <f>IF(ED24="","",IF(AND(OR(EG24="e",EG24=""),OR(EG25="",EG25="e"),OR(EG26="",EG26="e"),OR(EG27="",EG27="e"),OR(EG28="",EG28="e"),OR(EG29="",EG29="e"),OR(EG30="",EG30="e"),OR(EG31="",EG31="e"),OR(EG32="",EG32="e"),OR(EG33="",EG33="e"),OR(EG34="",EG34="e"),OR(EG35="",EG35="e"),OR(EG36="",EG36="e"),OR(EG37="",EG37="e"),OR(EG38="",EG38="e")),"E","Hors Zone Euro"))</f>
        <v/>
      </c>
      <c r="EE27" s="38"/>
      <c r="EF27" s="95"/>
      <c r="EG27" s="112" t="str">
        <f>IF(EH27="","",VLOOKUP(EI27,'7 - Barème 2017'!$A$17:$G$231,7))</f>
        <v/>
      </c>
      <c r="EH27" s="36" t="str">
        <f>IF(EE$35&gt;4,4,"")</f>
        <v/>
      </c>
      <c r="EI27" s="37"/>
      <c r="EJ27" s="88" t="str">
        <f>IF(EH27="","",VLOOKUP(EI27,'7 - Barème 2017'!$A$17:$H$249,8))</f>
        <v/>
      </c>
      <c r="EK27" s="146" t="str">
        <f>IF(EK24="","",IF(AND(OR(EN24="e",EN24=""),OR(EN25="",EN25="e"),OR(EN26="",EN26="e"),OR(EN27="",EN27="e"),OR(EN28="",EN28="e"),OR(EN29="",EN29="e"),OR(EN30="",EN30="e"),OR(EN31="",EN31="e"),OR(EN32="",EN32="e"),OR(EN33="",EN33="e"),OR(EN34="",EN34="e"),OR(EN35="",EN35="e"),OR(EN36="",EN36="e"),OR(EN37="",EN37="e"),OR(EN38="",EN38="e")),"E","Hors Zone Euro"))</f>
        <v/>
      </c>
      <c r="EL27" s="38"/>
      <c r="EM27" s="95"/>
      <c r="EN27" s="112" t="str">
        <f>IF(EO27="","",VLOOKUP(EP27,'7 - Barème 2017'!$A$17:$G$231,7))</f>
        <v/>
      </c>
      <c r="EO27" s="36" t="str">
        <f>IF(EL$35&gt;4,4,"")</f>
        <v/>
      </c>
      <c r="EP27" s="37"/>
      <c r="EQ27" s="88" t="str">
        <f>IF(EO27="","",VLOOKUP(EP27,'7 - Barème 2017'!$A$17:$H$249,8))</f>
        <v/>
      </c>
      <c r="ER27" s="146" t="str">
        <f>IF(ER24="","",IF(AND(OR(EU24="e",EU24=""),OR(EU25="",EU25="e"),OR(EU26="",EU26="e"),OR(EU27="",EU27="e"),OR(EU28="",EU28="e"),OR(EU29="",EU29="e"),OR(EU30="",EU30="e"),OR(EU31="",EU31="e"),OR(EU32="",EU32="e"),OR(EU33="",EU33="e"),OR(EU34="",EU34="e"),OR(EU35="",EU35="e"),OR(EU36="",EU36="e"),OR(EU37="",EU37="e"),OR(EU38="",EU38="e")),"E","Hors Zone Euro"))</f>
        <v/>
      </c>
      <c r="ES27" s="38"/>
      <c r="ET27" s="95"/>
      <c r="EU27" s="112" t="str">
        <f>IF(EV27="","",VLOOKUP(EW27,'7 - Barème 2017'!$A$17:$G$231,7))</f>
        <v/>
      </c>
      <c r="EV27" s="36" t="str">
        <f>IF(ES$35&gt;4,4,"")</f>
        <v/>
      </c>
      <c r="EW27" s="37"/>
      <c r="EX27" s="88" t="str">
        <f>IF(EV27="","",VLOOKUP(EW27,'7 - Barème 2017'!$A$17:$H$249,8))</f>
        <v/>
      </c>
      <c r="EY27" s="146" t="str">
        <f>IF(EY24="","",IF(AND(OR(FB24="e",FB24=""),OR(FB25="",FB25="e"),OR(FB26="",FB26="e"),OR(FB27="",FB27="e"),OR(FB28="",FB28="e"),OR(FB29="",FB29="e"),OR(FB30="",FB30="e"),OR(FB31="",FB31="e"),OR(FB32="",FB32="e"),OR(FB33="",FB33="e"),OR(FB34="",FB34="e"),OR(FB35="",FB35="e"),OR(FB36="",FB36="e"),OR(FB37="",FB37="e"),OR(FB38="",FB38="e")),"E","Hors Zone Euro"))</f>
        <v/>
      </c>
      <c r="EZ27" s="38"/>
      <c r="FA27" s="95"/>
      <c r="FB27" s="112" t="str">
        <f>IF(FC27="","",VLOOKUP(FD27,'7 - Barème 2017'!$A$17:$G$231,7))</f>
        <v/>
      </c>
      <c r="FC27" s="36" t="str">
        <f>IF(EZ$35&gt;4,4,"")</f>
        <v/>
      </c>
      <c r="FD27" s="37"/>
      <c r="FE27" s="88" t="str">
        <f>IF(FC27="","",VLOOKUP(FD27,'7 - Barème 2017'!$A$17:$H$249,8))</f>
        <v/>
      </c>
      <c r="FF27" s="145" t="str">
        <f>IF(FF24="","",IF(AND(OR(FI24="e",FI24=""),OR(FI25="",FI25="e"),OR(FI26="",FI26="e"),OR(FI27="",FI27="e"),OR(FI28="",FI28="e"),OR(FI29="",FI29="e"),OR(FI30="",FI30="e"),OR(FI31="",FI31="e"),OR(FI32="",FI32="e"),OR(FI33="",FI33="e"),OR(FI34="",FI34="e"),OR(FI35="",FI35="e"),OR(FI36="",FI36="e"),OR(FI37="",FI37="e"),OR(FI38="",FI38="e")),"E","Hors Zone Euro"))</f>
        <v/>
      </c>
      <c r="FG27" s="38"/>
      <c r="FH27" s="95"/>
      <c r="FI27" s="112" t="str">
        <f>IF(FJ27="","",VLOOKUP(FK27,'7 - Barème 2017'!$A$17:$G$231,7))</f>
        <v/>
      </c>
      <c r="FJ27" s="36" t="str">
        <f>IF(FG$35&gt;4,4,"")</f>
        <v/>
      </c>
      <c r="FK27" s="37"/>
      <c r="FL27" s="88" t="str">
        <f>IF(FJ27="","",VLOOKUP(FK27,'7 - Barème 2017'!$A$17:$H$249,8))</f>
        <v/>
      </c>
      <c r="FN27" s="177" t="s">
        <v>787</v>
      </c>
    </row>
    <row r="28" spans="1:176" x14ac:dyDescent="0.15">
      <c r="A28" s="83"/>
      <c r="B28" s="95"/>
      <c r="C28" s="95"/>
      <c r="D28" s="112" t="str">
        <f>IF(E28="","",VLOOKUP(F28,'7 - Barème 2017'!$A$17:$G$231,7))</f>
        <v/>
      </c>
      <c r="E28" s="36" t="str">
        <f>IF(B$35&gt;5,5,"")</f>
        <v/>
      </c>
      <c r="F28" s="37"/>
      <c r="G28" s="88" t="str">
        <f>IF(E28="","",VLOOKUP(F28,'7 - Barème 2017'!$A$17:$H$249,8))</f>
        <v/>
      </c>
      <c r="H28" s="103"/>
      <c r="I28" s="38"/>
      <c r="J28" s="38"/>
      <c r="K28" s="112" t="str">
        <f>IF(L28="","",VLOOKUP(M28,'7 - Barème 2017'!$A$17:$G$231,7))</f>
        <v/>
      </c>
      <c r="L28" s="36" t="str">
        <f>IF(I$35&gt;5,5,"")</f>
        <v/>
      </c>
      <c r="M28" s="37"/>
      <c r="N28" s="88" t="str">
        <f>IF(L28="","",VLOOKUP(M28,'7 - Barème 2017'!$A$17:$H$249,8))</f>
        <v/>
      </c>
      <c r="O28" s="83"/>
      <c r="P28" s="38"/>
      <c r="Q28" s="95"/>
      <c r="R28" s="112" t="str">
        <f>IF(S28="","",VLOOKUP(T28,'7 - Barème 2017'!$A$17:$G$231,7))</f>
        <v/>
      </c>
      <c r="S28" s="36" t="str">
        <f>IF(P$35&gt;5,5,"")</f>
        <v/>
      </c>
      <c r="T28" s="37"/>
      <c r="U28" s="88" t="str">
        <f>IF(S28="","",VLOOKUP(T28,'7 - Barème 2017'!$A$17:$H$249,8))</f>
        <v/>
      </c>
      <c r="V28" s="103"/>
      <c r="W28" s="38"/>
      <c r="X28" s="95"/>
      <c r="Y28" s="112" t="str">
        <f>IF(Z28="","",VLOOKUP(AA28,'7 - Barème 2017'!$A$17:$G$231,7))</f>
        <v/>
      </c>
      <c r="Z28" s="36" t="str">
        <f>IF(W$35&gt;5,5,"")</f>
        <v/>
      </c>
      <c r="AA28" s="37"/>
      <c r="AB28" s="88" t="str">
        <f>IF(Z28="","",VLOOKUP(AA28,'7 - Barème 2017'!$A$17:$H$249,8))</f>
        <v/>
      </c>
      <c r="AC28" s="83"/>
      <c r="AD28" s="38"/>
      <c r="AE28" s="95"/>
      <c r="AF28" s="112" t="str">
        <f>IF(AG28="","",VLOOKUP(AH28,'7 - Barème 2017'!$A$17:$G$231,7))</f>
        <v/>
      </c>
      <c r="AG28" s="36" t="str">
        <f>IF(AD$35&gt;5,5,"")</f>
        <v/>
      </c>
      <c r="AH28" s="37"/>
      <c r="AI28" s="88" t="str">
        <f>IF(AG28="","",VLOOKUP(AH28,'7 - Barème 2017'!$A$17:$H$249,8))</f>
        <v/>
      </c>
      <c r="AJ28" s="103"/>
      <c r="AK28" s="38"/>
      <c r="AL28" s="95"/>
      <c r="AM28" s="112" t="str">
        <f>IF(AN28="","",VLOOKUP(AO28,'7 - Barème 2017'!$A$17:$G$231,7))</f>
        <v/>
      </c>
      <c r="AN28" s="36" t="str">
        <f>IF(AK$35&gt;5,5,"")</f>
        <v/>
      </c>
      <c r="AO28" s="37"/>
      <c r="AP28" s="88" t="str">
        <f>IF(AN28="","",VLOOKUP(AO28,'7 - Barème 2017'!$A$17:$H$249,8))</f>
        <v/>
      </c>
      <c r="AQ28" s="83"/>
      <c r="AR28" s="38"/>
      <c r="AS28" s="95"/>
      <c r="AT28" s="112" t="str">
        <f>IF(AU28="","",VLOOKUP(AV28,'7 - Barème 2017'!$A$17:$G$231,7))</f>
        <v/>
      </c>
      <c r="AU28" s="36" t="str">
        <f>IF(AR$35&gt;5,5,"")</f>
        <v/>
      </c>
      <c r="AV28" s="37"/>
      <c r="AW28" s="88" t="str">
        <f>IF(AU28="","",VLOOKUP(AV28,'7 - Barème 2017'!$A$17:$H$249,8))</f>
        <v/>
      </c>
      <c r="AX28" s="103"/>
      <c r="AY28" s="38"/>
      <c r="AZ28" s="95"/>
      <c r="BA28" s="112" t="str">
        <f>IF(BB28="","",VLOOKUP(BC28,'7 - Barème 2017'!$A$17:$G$231,7))</f>
        <v/>
      </c>
      <c r="BB28" s="36" t="str">
        <f>IF(AY$35&gt;5,5,"")</f>
        <v/>
      </c>
      <c r="BC28" s="37"/>
      <c r="BD28" s="88" t="str">
        <f>IF(BB28="","",VLOOKUP(BC28,'7 - Barème 2017'!$A$17:$H$249,8))</f>
        <v/>
      </c>
      <c r="BE28" s="83"/>
      <c r="BF28" s="38"/>
      <c r="BG28" s="95"/>
      <c r="BH28" s="112" t="str">
        <f>IF(BI28="","",VLOOKUP(BJ28,'7 - Barème 2017'!$A$17:$G$231,7))</f>
        <v/>
      </c>
      <c r="BI28" s="36" t="str">
        <f>IF(BF$35&gt;5,5,"")</f>
        <v/>
      </c>
      <c r="BJ28" s="37"/>
      <c r="BK28" s="88" t="str">
        <f>IF(BI28="","",VLOOKUP(BJ28,'7 - Barème 2017'!$A$17:$H$249,8))</f>
        <v/>
      </c>
      <c r="BL28" s="103"/>
      <c r="BM28" s="38"/>
      <c r="BN28" s="95"/>
      <c r="BO28" s="112" t="str">
        <f>IF(BP28="","",VLOOKUP(BQ28,'7 - Barème 2017'!$A$17:$G$231,7))</f>
        <v/>
      </c>
      <c r="BP28" s="36" t="str">
        <f>IF(BM$35&gt;5,5,"")</f>
        <v/>
      </c>
      <c r="BQ28" s="37"/>
      <c r="BR28" s="88" t="str">
        <f>IF(BP28="","",VLOOKUP(BQ28,'7 - Barème 2017'!$A$17:$H$249,8))</f>
        <v/>
      </c>
      <c r="BS28" s="83"/>
      <c r="BT28" s="38"/>
      <c r="BU28" s="95"/>
      <c r="BV28" s="112" t="str">
        <f>IF(BW28="","",VLOOKUP(BX28,'7 - Barème 2017'!$A$17:$G$231,7))</f>
        <v/>
      </c>
      <c r="BW28" s="36" t="str">
        <f>IF(BT$35&gt;5,5,"")</f>
        <v/>
      </c>
      <c r="BX28" s="37"/>
      <c r="BY28" s="88" t="str">
        <f>IF(BW28="","",VLOOKUP(BX28,'7 - Barème 2017'!$A$17:$H$249,8))</f>
        <v/>
      </c>
      <c r="BZ28" s="103"/>
      <c r="CA28" s="38"/>
      <c r="CB28" s="95"/>
      <c r="CC28" s="112" t="str">
        <f>IF(CD28="","",VLOOKUP(CE28,'7 - Barème 2017'!$A$17:$G$231,7))</f>
        <v/>
      </c>
      <c r="CD28" s="36" t="str">
        <f>IF(CA$35&gt;5,5,"")</f>
        <v/>
      </c>
      <c r="CE28" s="37"/>
      <c r="CF28" s="88" t="str">
        <f>IF(CD28="","",VLOOKUP(CE28,'7 - Barème 2017'!$A$17:$H$249,8))</f>
        <v/>
      </c>
      <c r="CG28" s="83"/>
      <c r="CH28" s="38"/>
      <c r="CI28" s="95"/>
      <c r="CJ28" s="112" t="str">
        <f>IF(CK28="","",VLOOKUP(CL28,'7 - Barème 2017'!$A$17:$G$231,7))</f>
        <v/>
      </c>
      <c r="CK28" s="36" t="str">
        <f>IF(CH$35&gt;5,5,"")</f>
        <v/>
      </c>
      <c r="CL28" s="37"/>
      <c r="CM28" s="88" t="str">
        <f>IF(CK28="","",VLOOKUP(CL28,'7 - Barème 2017'!$A$17:$H$249,8))</f>
        <v/>
      </c>
      <c r="CN28" s="103"/>
      <c r="CO28" s="38"/>
      <c r="CP28" s="95"/>
      <c r="CQ28" s="112" t="str">
        <f>IF(CR28="","",VLOOKUP(CS28,'7 - Barème 2017'!$A$17:$G$231,7))</f>
        <v/>
      </c>
      <c r="CR28" s="36" t="str">
        <f>IF(CO$35&gt;5,5,"")</f>
        <v/>
      </c>
      <c r="CS28" s="37"/>
      <c r="CT28" s="88" t="str">
        <f>IF(CR28="","",VLOOKUP(CS28,'7 - Barème 2017'!$A$17:$H$249,8))</f>
        <v/>
      </c>
      <c r="CU28" s="83"/>
      <c r="CV28" s="38"/>
      <c r="CW28" s="95"/>
      <c r="CX28" s="112" t="str">
        <f>IF(CY28="","",VLOOKUP(CZ28,'7 - Barème 2017'!$A$17:$G$231,7))</f>
        <v/>
      </c>
      <c r="CY28" s="36" t="str">
        <f>IF(CV$35&gt;5,5,"")</f>
        <v/>
      </c>
      <c r="CZ28" s="37"/>
      <c r="DA28" s="88" t="str">
        <f>IF(CY28="","",VLOOKUP(CZ28,'7 - Barème 2017'!$A$17:$H$249,8))</f>
        <v/>
      </c>
      <c r="DB28" s="103"/>
      <c r="DC28" s="38"/>
      <c r="DD28" s="95"/>
      <c r="DE28" s="112" t="str">
        <f>IF(DF28="","",VLOOKUP(DG28,'7 - Barème 2017'!$A$17:$G$231,7))</f>
        <v/>
      </c>
      <c r="DF28" s="36" t="str">
        <f>IF(DC$35&gt;5,5,"")</f>
        <v/>
      </c>
      <c r="DG28" s="37"/>
      <c r="DH28" s="88" t="str">
        <f>IF(DF28="","",VLOOKUP(DG28,'7 - Barème 2017'!$A$17:$H$249,8))</f>
        <v/>
      </c>
      <c r="DI28" s="83"/>
      <c r="DJ28" s="38"/>
      <c r="DK28" s="95"/>
      <c r="DL28" s="112" t="str">
        <f>IF(DM28="","",VLOOKUP(DN28,'7 - Barème 2017'!$A$17:$G$231,7))</f>
        <v/>
      </c>
      <c r="DM28" s="36" t="str">
        <f>IF(DJ$35&gt;5,5,"")</f>
        <v/>
      </c>
      <c r="DN28" s="37"/>
      <c r="DO28" s="88" t="str">
        <f>IF(DM28="","",VLOOKUP(DN28,'7 - Barème 2017'!$A$17:$H$249,8))</f>
        <v/>
      </c>
      <c r="DP28" s="103"/>
      <c r="DQ28" s="38"/>
      <c r="DR28" s="95"/>
      <c r="DS28" s="112" t="str">
        <f>IF(DT28="","",VLOOKUP(DU28,'7 - Barème 2017'!$A$17:$G$231,7))</f>
        <v/>
      </c>
      <c r="DT28" s="36" t="str">
        <f>IF(DQ$35&gt;5,5,"")</f>
        <v/>
      </c>
      <c r="DU28" s="37"/>
      <c r="DV28" s="88" t="str">
        <f>IF(DT28="","",VLOOKUP(DU28,'7 - Barème 2017'!$A$17:$H$249,8))</f>
        <v/>
      </c>
      <c r="DW28" s="83"/>
      <c r="DX28" s="38"/>
      <c r="DY28" s="95"/>
      <c r="DZ28" s="112" t="str">
        <f>IF(EA28="","",VLOOKUP(EB28,'7 - Barème 2017'!$A$17:$G$231,7))</f>
        <v/>
      </c>
      <c r="EA28" s="36" t="str">
        <f>IF(DX$35&gt;5,5,"")</f>
        <v/>
      </c>
      <c r="EB28" s="37"/>
      <c r="EC28" s="88" t="str">
        <f>IF(EA28="","",VLOOKUP(EB28,'7 - Barème 2017'!$A$17:$H$249,8))</f>
        <v/>
      </c>
      <c r="ED28" s="103"/>
      <c r="EE28" s="38"/>
      <c r="EF28" s="95"/>
      <c r="EG28" s="112" t="str">
        <f>IF(EH28="","",VLOOKUP(EI28,'7 - Barème 2017'!$A$17:$G$231,7))</f>
        <v/>
      </c>
      <c r="EH28" s="36" t="str">
        <f>IF(EE$35&gt;5,5,"")</f>
        <v/>
      </c>
      <c r="EI28" s="37"/>
      <c r="EJ28" s="88" t="str">
        <f>IF(EH28="","",VLOOKUP(EI28,'7 - Barème 2017'!$A$17:$H$249,8))</f>
        <v/>
      </c>
      <c r="EK28" s="83"/>
      <c r="EL28" s="38"/>
      <c r="EM28" s="95"/>
      <c r="EN28" s="112" t="str">
        <f>IF(EO28="","",VLOOKUP(EP28,'7 - Barème 2017'!$A$17:$G$231,7))</f>
        <v/>
      </c>
      <c r="EO28" s="36" t="str">
        <f>IF(EL$35&gt;5,5,"")</f>
        <v/>
      </c>
      <c r="EP28" s="37"/>
      <c r="EQ28" s="88" t="str">
        <f>IF(EO28="","",VLOOKUP(EP28,'7 - Barème 2017'!$A$17:$H$249,8))</f>
        <v/>
      </c>
      <c r="ER28" s="103"/>
      <c r="ES28" s="38"/>
      <c r="ET28" s="95"/>
      <c r="EU28" s="112" t="str">
        <f>IF(EV28="","",VLOOKUP(EW28,'7 - Barème 2017'!$A$17:$G$231,7))</f>
        <v/>
      </c>
      <c r="EV28" s="36" t="str">
        <f>IF(ES$35&gt;5,5,"")</f>
        <v/>
      </c>
      <c r="EW28" s="37"/>
      <c r="EX28" s="88" t="str">
        <f>IF(EV28="","",VLOOKUP(EW28,'7 - Barème 2017'!$A$17:$H$249,8))</f>
        <v/>
      </c>
      <c r="EY28" s="83"/>
      <c r="EZ28" s="38"/>
      <c r="FA28" s="95"/>
      <c r="FB28" s="112" t="str">
        <f>IF(FC28="","",VLOOKUP(FD28,'7 - Barème 2017'!$A$17:$G$231,7))</f>
        <v/>
      </c>
      <c r="FC28" s="36" t="str">
        <f>IF(EZ$35&gt;5,5,"")</f>
        <v/>
      </c>
      <c r="FD28" s="37"/>
      <c r="FE28" s="88" t="str">
        <f>IF(FC28="","",VLOOKUP(FD28,'7 - Barème 2017'!$A$17:$H$249,8))</f>
        <v/>
      </c>
      <c r="FF28" s="103"/>
      <c r="FG28" s="38"/>
      <c r="FH28" s="95"/>
      <c r="FI28" s="112" t="str">
        <f>IF(FJ28="","",VLOOKUP(FK28,'7 - Barème 2017'!$A$17:$G$231,7))</f>
        <v/>
      </c>
      <c r="FJ28" s="36" t="str">
        <f>IF(FG$35&gt;5,5,"")</f>
        <v/>
      </c>
      <c r="FK28" s="37"/>
      <c r="FL28" s="88" t="str">
        <f>IF(FJ28="","",VLOOKUP(FK28,'7 - Barème 2017'!$A$17:$H$249,8))</f>
        <v/>
      </c>
      <c r="FN28" s="177" t="s">
        <v>583</v>
      </c>
    </row>
    <row r="29" spans="1:176" x14ac:dyDescent="0.15">
      <c r="A29" s="49" t="s">
        <v>673</v>
      </c>
      <c r="B29" s="95"/>
      <c r="C29" s="95"/>
      <c r="D29" s="112" t="str">
        <f>IF(E29="","",VLOOKUP(F29,'7 - Barème 2017'!$A$17:$G$231,7))</f>
        <v/>
      </c>
      <c r="E29" s="36" t="str">
        <f>IF(B$35&gt;6,6,"")</f>
        <v/>
      </c>
      <c r="F29" s="37"/>
      <c r="G29" s="88" t="str">
        <f>IF(E29="","",VLOOKUP(F29,'7 - Barème 2017'!$A$17:$H$249,8))</f>
        <v/>
      </c>
      <c r="H29" s="25" t="s">
        <v>673</v>
      </c>
      <c r="I29" s="38"/>
      <c r="J29" s="38"/>
      <c r="K29" s="112" t="str">
        <f>IF(L29="","",VLOOKUP(M29,'7 - Barème 2017'!$A$17:$G$231,7))</f>
        <v/>
      </c>
      <c r="L29" s="36" t="str">
        <f>IF(I$35&gt;6,6,"")</f>
        <v/>
      </c>
      <c r="M29" s="37"/>
      <c r="N29" s="88" t="str">
        <f>IF(L29="","",VLOOKUP(M29,'7 - Barème 2017'!$A$17:$H$249,8))</f>
        <v/>
      </c>
      <c r="O29" s="49" t="s">
        <v>673</v>
      </c>
      <c r="P29" s="38"/>
      <c r="Q29" s="95"/>
      <c r="R29" s="112" t="str">
        <f>IF(S29="","",VLOOKUP(T29,'7 - Barème 2017'!$A$17:$G$231,7))</f>
        <v/>
      </c>
      <c r="S29" s="36" t="str">
        <f>IF(P$35&gt;6,6,"")</f>
        <v/>
      </c>
      <c r="T29" s="37"/>
      <c r="U29" s="88" t="str">
        <f>IF(S29="","",VLOOKUP(T29,'7 - Barème 2017'!$A$17:$H$249,8))</f>
        <v/>
      </c>
      <c r="V29" s="25" t="s">
        <v>673</v>
      </c>
      <c r="W29" s="38"/>
      <c r="X29" s="95"/>
      <c r="Y29" s="112" t="str">
        <f>IF(Z29="","",VLOOKUP(AA29,'7 - Barème 2017'!$A$17:$G$231,7))</f>
        <v/>
      </c>
      <c r="Z29" s="36" t="str">
        <f>IF(W$35&gt;6,6,"")</f>
        <v/>
      </c>
      <c r="AA29" s="37"/>
      <c r="AB29" s="88" t="str">
        <f>IF(Z29="","",VLOOKUP(AA29,'7 - Barème 2017'!$A$17:$H$249,8))</f>
        <v/>
      </c>
      <c r="AC29" s="49" t="s">
        <v>673</v>
      </c>
      <c r="AD29" s="38"/>
      <c r="AE29" s="95"/>
      <c r="AF29" s="112" t="str">
        <f>IF(AG29="","",VLOOKUP(AH29,'7 - Barème 2017'!$A$17:$G$231,7))</f>
        <v/>
      </c>
      <c r="AG29" s="36" t="str">
        <f>IF(AD$35&gt;6,6,"")</f>
        <v/>
      </c>
      <c r="AH29" s="37"/>
      <c r="AI29" s="88" t="str">
        <f>IF(AG29="","",VLOOKUP(AH29,'7 - Barème 2017'!$A$17:$H$249,8))</f>
        <v/>
      </c>
      <c r="AJ29" s="25" t="s">
        <v>673</v>
      </c>
      <c r="AK29" s="38"/>
      <c r="AL29" s="95"/>
      <c r="AM29" s="112" t="str">
        <f>IF(AN29="","",VLOOKUP(AO29,'7 - Barème 2017'!$A$17:$G$231,7))</f>
        <v/>
      </c>
      <c r="AN29" s="36" t="str">
        <f>IF(AK$35&gt;6,6,"")</f>
        <v/>
      </c>
      <c r="AO29" s="37"/>
      <c r="AP29" s="88" t="str">
        <f>IF(AN29="","",VLOOKUP(AO29,'7 - Barème 2017'!$A$17:$H$249,8))</f>
        <v/>
      </c>
      <c r="AQ29" s="49" t="s">
        <v>673</v>
      </c>
      <c r="AR29" s="38"/>
      <c r="AS29" s="95"/>
      <c r="AT29" s="112" t="str">
        <f>IF(AU29="","",VLOOKUP(AV29,'7 - Barème 2017'!$A$17:$G$231,7))</f>
        <v/>
      </c>
      <c r="AU29" s="36" t="str">
        <f>IF(AR$35&gt;6,6,"")</f>
        <v/>
      </c>
      <c r="AV29" s="37"/>
      <c r="AW29" s="88" t="str">
        <f>IF(AU29="","",VLOOKUP(AV29,'7 - Barème 2017'!$A$17:$H$249,8))</f>
        <v/>
      </c>
      <c r="AX29" s="25" t="s">
        <v>673</v>
      </c>
      <c r="AY29" s="38"/>
      <c r="AZ29" s="95"/>
      <c r="BA29" s="112" t="str">
        <f>IF(BB29="","",VLOOKUP(BC29,'7 - Barème 2017'!$A$17:$G$231,7))</f>
        <v/>
      </c>
      <c r="BB29" s="36" t="str">
        <f>IF(AY$35&gt;6,6,"")</f>
        <v/>
      </c>
      <c r="BC29" s="37"/>
      <c r="BD29" s="88" t="str">
        <f>IF(BB29="","",VLOOKUP(BC29,'7 - Barème 2017'!$A$17:$H$249,8))</f>
        <v/>
      </c>
      <c r="BE29" s="49" t="s">
        <v>673</v>
      </c>
      <c r="BF29" s="38"/>
      <c r="BG29" s="95"/>
      <c r="BH29" s="112" t="str">
        <f>IF(BI29="","",VLOOKUP(BJ29,'7 - Barème 2017'!$A$17:$G$231,7))</f>
        <v/>
      </c>
      <c r="BI29" s="36" t="str">
        <f>IF(BF$35&gt;6,6,"")</f>
        <v/>
      </c>
      <c r="BJ29" s="37"/>
      <c r="BK29" s="88" t="str">
        <f>IF(BI29="","",VLOOKUP(BJ29,'7 - Barème 2017'!$A$17:$H$249,8))</f>
        <v/>
      </c>
      <c r="BL29" s="25" t="s">
        <v>673</v>
      </c>
      <c r="BM29" s="38"/>
      <c r="BN29" s="95"/>
      <c r="BO29" s="112" t="str">
        <f>IF(BP29="","",VLOOKUP(BQ29,'7 - Barème 2017'!$A$17:$G$231,7))</f>
        <v/>
      </c>
      <c r="BP29" s="36" t="str">
        <f>IF(BM$35&gt;6,6,"")</f>
        <v/>
      </c>
      <c r="BQ29" s="37"/>
      <c r="BR29" s="88" t="str">
        <f>IF(BP29="","",VLOOKUP(BQ29,'7 - Barème 2017'!$A$17:$H$249,8))</f>
        <v/>
      </c>
      <c r="BS29" s="49" t="s">
        <v>673</v>
      </c>
      <c r="BT29" s="38"/>
      <c r="BU29" s="95"/>
      <c r="BV29" s="112" t="str">
        <f>IF(BW29="","",VLOOKUP(BX29,'7 - Barème 2017'!$A$17:$G$231,7))</f>
        <v/>
      </c>
      <c r="BW29" s="36" t="str">
        <f>IF(BT$35&gt;6,6,"")</f>
        <v/>
      </c>
      <c r="BX29" s="37"/>
      <c r="BY29" s="88" t="str">
        <f>IF(BW29="","",VLOOKUP(BX29,'7 - Barème 2017'!$A$17:$H$249,8))</f>
        <v/>
      </c>
      <c r="BZ29" s="25" t="s">
        <v>673</v>
      </c>
      <c r="CA29" s="38"/>
      <c r="CB29" s="95"/>
      <c r="CC29" s="112" t="str">
        <f>IF(CD29="","",VLOOKUP(CE29,'7 - Barème 2017'!$A$17:$G$231,7))</f>
        <v/>
      </c>
      <c r="CD29" s="36" t="str">
        <f>IF(CA$35&gt;6,6,"")</f>
        <v/>
      </c>
      <c r="CE29" s="37"/>
      <c r="CF29" s="88" t="str">
        <f>IF(CD29="","",VLOOKUP(CE29,'7 - Barème 2017'!$A$17:$H$249,8))</f>
        <v/>
      </c>
      <c r="CG29" s="49" t="s">
        <v>673</v>
      </c>
      <c r="CH29" s="38"/>
      <c r="CI29" s="95"/>
      <c r="CJ29" s="112" t="str">
        <f>IF(CK29="","",VLOOKUP(CL29,'7 - Barème 2017'!$A$17:$G$231,7))</f>
        <v/>
      </c>
      <c r="CK29" s="36" t="str">
        <f>IF(CH$35&gt;6,6,"")</f>
        <v/>
      </c>
      <c r="CL29" s="37"/>
      <c r="CM29" s="88" t="str">
        <f>IF(CK29="","",VLOOKUP(CL29,'7 - Barème 2017'!$A$17:$H$249,8))</f>
        <v/>
      </c>
      <c r="CN29" s="25" t="s">
        <v>673</v>
      </c>
      <c r="CO29" s="38"/>
      <c r="CP29" s="95"/>
      <c r="CQ29" s="112" t="str">
        <f>IF(CR29="","",VLOOKUP(CS29,'7 - Barème 2017'!$A$17:$G$231,7))</f>
        <v/>
      </c>
      <c r="CR29" s="36" t="str">
        <f>IF(CO$35&gt;6,6,"")</f>
        <v/>
      </c>
      <c r="CS29" s="37"/>
      <c r="CT29" s="88" t="str">
        <f>IF(CR29="","",VLOOKUP(CS29,'7 - Barème 2017'!$A$17:$H$249,8))</f>
        <v/>
      </c>
      <c r="CU29" s="49" t="s">
        <v>673</v>
      </c>
      <c r="CV29" s="38"/>
      <c r="CW29" s="95"/>
      <c r="CX29" s="112" t="str">
        <f>IF(CY29="","",VLOOKUP(CZ29,'7 - Barème 2017'!$A$17:$G$231,7))</f>
        <v/>
      </c>
      <c r="CY29" s="36" t="str">
        <f>IF(CV$35&gt;6,6,"")</f>
        <v/>
      </c>
      <c r="CZ29" s="37"/>
      <c r="DA29" s="88" t="str">
        <f>IF(CY29="","",VLOOKUP(CZ29,'7 - Barème 2017'!$A$17:$H$249,8))</f>
        <v/>
      </c>
      <c r="DB29" s="25" t="s">
        <v>673</v>
      </c>
      <c r="DC29" s="38"/>
      <c r="DD29" s="95"/>
      <c r="DE29" s="112" t="str">
        <f>IF(DF29="","",VLOOKUP(DG29,'7 - Barème 2017'!$A$17:$G$231,7))</f>
        <v/>
      </c>
      <c r="DF29" s="36" t="str">
        <f>IF(DC$35&gt;6,6,"")</f>
        <v/>
      </c>
      <c r="DG29" s="37"/>
      <c r="DH29" s="88" t="str">
        <f>IF(DF29="","",VLOOKUP(DG29,'7 - Barème 2017'!$A$17:$H$249,8))</f>
        <v/>
      </c>
      <c r="DI29" s="49" t="s">
        <v>673</v>
      </c>
      <c r="DJ29" s="38"/>
      <c r="DK29" s="95"/>
      <c r="DL29" s="112" t="str">
        <f>IF(DM29="","",VLOOKUP(DN29,'7 - Barème 2017'!$A$17:$G$231,7))</f>
        <v/>
      </c>
      <c r="DM29" s="36" t="str">
        <f>IF(DJ$35&gt;6,6,"")</f>
        <v/>
      </c>
      <c r="DN29" s="37"/>
      <c r="DO29" s="88" t="str">
        <f>IF(DM29="","",VLOOKUP(DN29,'7 - Barème 2017'!$A$17:$H$249,8))</f>
        <v/>
      </c>
      <c r="DP29" s="25" t="s">
        <v>673</v>
      </c>
      <c r="DQ29" s="38"/>
      <c r="DR29" s="95"/>
      <c r="DS29" s="112" t="str">
        <f>IF(DT29="","",VLOOKUP(DU29,'7 - Barème 2017'!$A$17:$G$231,7))</f>
        <v/>
      </c>
      <c r="DT29" s="36" t="str">
        <f>IF(DQ$35&gt;6,6,"")</f>
        <v/>
      </c>
      <c r="DU29" s="37"/>
      <c r="DV29" s="88" t="str">
        <f>IF(DT29="","",VLOOKUP(DU29,'7 - Barème 2017'!$A$17:$H$249,8))</f>
        <v/>
      </c>
      <c r="DW29" s="49" t="s">
        <v>673</v>
      </c>
      <c r="DX29" s="38"/>
      <c r="DY29" s="95"/>
      <c r="DZ29" s="112" t="str">
        <f>IF(EA29="","",VLOOKUP(EB29,'7 - Barème 2017'!$A$17:$G$231,7))</f>
        <v/>
      </c>
      <c r="EA29" s="36" t="str">
        <f>IF(DX$35&gt;6,6,"")</f>
        <v/>
      </c>
      <c r="EB29" s="37"/>
      <c r="EC29" s="88" t="str">
        <f>IF(EA29="","",VLOOKUP(EB29,'7 - Barème 2017'!$A$17:$H$249,8))</f>
        <v/>
      </c>
      <c r="ED29" s="25" t="s">
        <v>673</v>
      </c>
      <c r="EE29" s="38"/>
      <c r="EF29" s="95"/>
      <c r="EG29" s="112" t="str">
        <f>IF(EH29="","",VLOOKUP(EI29,'7 - Barème 2017'!$A$17:$G$231,7))</f>
        <v/>
      </c>
      <c r="EH29" s="36" t="str">
        <f>IF(EE$35&gt;6,6,"")</f>
        <v/>
      </c>
      <c r="EI29" s="37"/>
      <c r="EJ29" s="88" t="str">
        <f>IF(EH29="","",VLOOKUP(EI29,'7 - Barème 2017'!$A$17:$H$249,8))</f>
        <v/>
      </c>
      <c r="EK29" s="49" t="s">
        <v>673</v>
      </c>
      <c r="EL29" s="38"/>
      <c r="EM29" s="95"/>
      <c r="EN29" s="112" t="str">
        <f>IF(EO29="","",VLOOKUP(EP29,'7 - Barème 2017'!$A$17:$G$231,7))</f>
        <v/>
      </c>
      <c r="EO29" s="36" t="str">
        <f>IF(EL$35&gt;6,6,"")</f>
        <v/>
      </c>
      <c r="EP29" s="37"/>
      <c r="EQ29" s="88" t="str">
        <f>IF(EO29="","",VLOOKUP(EP29,'7 - Barème 2017'!$A$17:$H$249,8))</f>
        <v/>
      </c>
      <c r="ER29" s="25" t="s">
        <v>673</v>
      </c>
      <c r="ES29" s="38"/>
      <c r="ET29" s="95"/>
      <c r="EU29" s="112" t="str">
        <f>IF(EV29="","",VLOOKUP(EW29,'7 - Barème 2017'!$A$17:$G$231,7))</f>
        <v/>
      </c>
      <c r="EV29" s="36" t="str">
        <f>IF(ES$35&gt;6,6,"")</f>
        <v/>
      </c>
      <c r="EW29" s="37"/>
      <c r="EX29" s="88" t="str">
        <f>IF(EV29="","",VLOOKUP(EW29,'7 - Barème 2017'!$A$17:$H$249,8))</f>
        <v/>
      </c>
      <c r="EY29" s="49" t="s">
        <v>673</v>
      </c>
      <c r="EZ29" s="38"/>
      <c r="FA29" s="95"/>
      <c r="FB29" s="112" t="str">
        <f>IF(FC29="","",VLOOKUP(FD29,'7 - Barème 2017'!$A$17:$G$231,7))</f>
        <v/>
      </c>
      <c r="FC29" s="36" t="str">
        <f>IF(EZ$35&gt;6,6,"")</f>
        <v/>
      </c>
      <c r="FD29" s="37"/>
      <c r="FE29" s="88" t="str">
        <f>IF(FC29="","",VLOOKUP(FD29,'7 - Barème 2017'!$A$17:$H$249,8))</f>
        <v/>
      </c>
      <c r="FF29" s="25" t="s">
        <v>673</v>
      </c>
      <c r="FG29" s="38"/>
      <c r="FH29" s="95"/>
      <c r="FI29" s="112" t="str">
        <f>IF(FJ29="","",VLOOKUP(FK29,'7 - Barème 2017'!$A$17:$G$231,7))</f>
        <v/>
      </c>
      <c r="FJ29" s="36" t="str">
        <f>IF(FG$35&gt;6,6,"")</f>
        <v/>
      </c>
      <c r="FK29" s="37"/>
      <c r="FL29" s="88" t="str">
        <f>IF(FJ29="","",VLOOKUP(FK29,'7 - Barème 2017'!$A$17:$H$249,8))</f>
        <v/>
      </c>
      <c r="FN29" s="177" t="s">
        <v>746</v>
      </c>
    </row>
    <row r="30" spans="1:176" x14ac:dyDescent="0.15">
      <c r="A30" s="84"/>
      <c r="B30" s="95"/>
      <c r="C30" s="95"/>
      <c r="D30" s="112" t="str">
        <f>IF(E30="","",VLOOKUP(F30,'7 - Barème 2017'!$A$17:$G$231,7))</f>
        <v/>
      </c>
      <c r="E30" s="36" t="str">
        <f>IF(B$35&gt;7,7,"")</f>
        <v/>
      </c>
      <c r="F30" s="37"/>
      <c r="G30" s="88" t="str">
        <f>IF(E30="","",VLOOKUP(F30,'7 - Barème 2017'!$A$17:$H$249,8))</f>
        <v/>
      </c>
      <c r="H30" s="79"/>
      <c r="I30" s="38"/>
      <c r="J30" s="38"/>
      <c r="K30" s="112" t="str">
        <f>IF(L30="","",VLOOKUP(M30,'7 - Barème 2017'!$A$17:$G$231,7))</f>
        <v/>
      </c>
      <c r="L30" s="36" t="str">
        <f>IF(I$35&gt;7,7,"")</f>
        <v/>
      </c>
      <c r="M30" s="37"/>
      <c r="N30" s="88" t="str">
        <f>IF(L30="","",VLOOKUP(M30,'7 - Barème 2017'!$A$17:$H$249,8))</f>
        <v/>
      </c>
      <c r="O30" s="84"/>
      <c r="P30" s="38"/>
      <c r="Q30" s="95"/>
      <c r="R30" s="112" t="str">
        <f>IF(S30="","",VLOOKUP(T30,'7 - Barème 2017'!$A$17:$G$231,7))</f>
        <v/>
      </c>
      <c r="S30" s="36" t="str">
        <f>IF(P$35&gt;7,7,"")</f>
        <v/>
      </c>
      <c r="T30" s="37"/>
      <c r="U30" s="88" t="str">
        <f>IF(S30="","",VLOOKUP(T30,'7 - Barème 2017'!$A$17:$H$249,8))</f>
        <v/>
      </c>
      <c r="V30" s="79"/>
      <c r="W30" s="38"/>
      <c r="X30" s="95"/>
      <c r="Y30" s="112" t="str">
        <f>IF(Z30="","",VLOOKUP(AA30,'7 - Barème 2017'!$A$17:$G$231,7))</f>
        <v/>
      </c>
      <c r="Z30" s="36" t="str">
        <f>IF(W$35&gt;7,7,"")</f>
        <v/>
      </c>
      <c r="AA30" s="37"/>
      <c r="AB30" s="88" t="str">
        <f>IF(Z30="","",VLOOKUP(AA30,'7 - Barème 2017'!$A$17:$H$249,8))</f>
        <v/>
      </c>
      <c r="AC30" s="84"/>
      <c r="AD30" s="38"/>
      <c r="AE30" s="95"/>
      <c r="AF30" s="112" t="str">
        <f>IF(AG30="","",VLOOKUP(AH30,'7 - Barème 2017'!$A$17:$G$231,7))</f>
        <v/>
      </c>
      <c r="AG30" s="36" t="str">
        <f>IF(AD$35&gt;7,7,"")</f>
        <v/>
      </c>
      <c r="AH30" s="37"/>
      <c r="AI30" s="88" t="str">
        <f>IF(AG30="","",VLOOKUP(AH30,'7 - Barème 2017'!$A$17:$H$249,8))</f>
        <v/>
      </c>
      <c r="AJ30" s="79"/>
      <c r="AK30" s="38"/>
      <c r="AL30" s="95"/>
      <c r="AM30" s="112" t="str">
        <f>IF(AN30="","",VLOOKUP(AO30,'7 - Barème 2017'!$A$17:$G$231,7))</f>
        <v/>
      </c>
      <c r="AN30" s="36" t="str">
        <f>IF(AK$35&gt;7,7,"")</f>
        <v/>
      </c>
      <c r="AO30" s="37"/>
      <c r="AP30" s="88" t="str">
        <f>IF(AN30="","",VLOOKUP(AO30,'7 - Barème 2017'!$A$17:$H$249,8))</f>
        <v/>
      </c>
      <c r="AQ30" s="84"/>
      <c r="AR30" s="38"/>
      <c r="AS30" s="95"/>
      <c r="AT30" s="112" t="str">
        <f>IF(AU30="","",VLOOKUP(AV30,'7 - Barème 2017'!$A$17:$G$231,7))</f>
        <v/>
      </c>
      <c r="AU30" s="36" t="str">
        <f>IF(AR$35&gt;7,7,"")</f>
        <v/>
      </c>
      <c r="AV30" s="37"/>
      <c r="AW30" s="88" t="str">
        <f>IF(AU30="","",VLOOKUP(AV30,'7 - Barème 2017'!$A$17:$H$249,8))</f>
        <v/>
      </c>
      <c r="AX30" s="79"/>
      <c r="AY30" s="38"/>
      <c r="AZ30" s="95"/>
      <c r="BA30" s="112" t="str">
        <f>IF(BB30="","",VLOOKUP(BC30,'7 - Barème 2017'!$A$17:$G$231,7))</f>
        <v/>
      </c>
      <c r="BB30" s="36" t="str">
        <f>IF(AY$35&gt;7,7,"")</f>
        <v/>
      </c>
      <c r="BC30" s="37"/>
      <c r="BD30" s="88" t="str">
        <f>IF(BB30="","",VLOOKUP(BC30,'7 - Barème 2017'!$A$17:$H$249,8))</f>
        <v/>
      </c>
      <c r="BE30" s="84"/>
      <c r="BF30" s="38"/>
      <c r="BG30" s="95"/>
      <c r="BH30" s="112" t="str">
        <f>IF(BI30="","",VLOOKUP(BJ30,'7 - Barème 2017'!$A$17:$G$231,7))</f>
        <v/>
      </c>
      <c r="BI30" s="36" t="str">
        <f>IF(BF$35&gt;7,7,"")</f>
        <v/>
      </c>
      <c r="BJ30" s="37"/>
      <c r="BK30" s="88" t="str">
        <f>IF(BI30="","",VLOOKUP(BJ30,'7 - Barème 2017'!$A$17:$H$249,8))</f>
        <v/>
      </c>
      <c r="BL30" s="79"/>
      <c r="BM30" s="38"/>
      <c r="BN30" s="95"/>
      <c r="BO30" s="112" t="str">
        <f>IF(BP30="","",VLOOKUP(BQ30,'7 - Barème 2017'!$A$17:$G$231,7))</f>
        <v/>
      </c>
      <c r="BP30" s="36" t="str">
        <f>IF(BM$35&gt;7,7,"")</f>
        <v/>
      </c>
      <c r="BQ30" s="37"/>
      <c r="BR30" s="88" t="str">
        <f>IF(BP30="","",VLOOKUP(BQ30,'7 - Barème 2017'!$A$17:$H$249,8))</f>
        <v/>
      </c>
      <c r="BS30" s="84"/>
      <c r="BT30" s="38"/>
      <c r="BU30" s="95"/>
      <c r="BV30" s="112" t="str">
        <f>IF(BW30="","",VLOOKUP(BX30,'7 - Barème 2017'!$A$17:$G$231,7))</f>
        <v/>
      </c>
      <c r="BW30" s="36" t="str">
        <f>IF(BT$35&gt;7,7,"")</f>
        <v/>
      </c>
      <c r="BX30" s="37"/>
      <c r="BY30" s="88" t="str">
        <f>IF(BW30="","",VLOOKUP(BX30,'7 - Barème 2017'!$A$17:$H$249,8))</f>
        <v/>
      </c>
      <c r="BZ30" s="79"/>
      <c r="CA30" s="38"/>
      <c r="CB30" s="95"/>
      <c r="CC30" s="112" t="str">
        <f>IF(CD30="","",VLOOKUP(CE30,'7 - Barème 2017'!$A$17:$G$231,7))</f>
        <v/>
      </c>
      <c r="CD30" s="36" t="str">
        <f>IF(CA$35&gt;7,7,"")</f>
        <v/>
      </c>
      <c r="CE30" s="37"/>
      <c r="CF30" s="88" t="str">
        <f>IF(CD30="","",VLOOKUP(CE30,'7 - Barème 2017'!$A$17:$H$249,8))</f>
        <v/>
      </c>
      <c r="CG30" s="84"/>
      <c r="CH30" s="38"/>
      <c r="CI30" s="95"/>
      <c r="CJ30" s="112" t="str">
        <f>IF(CK30="","",VLOOKUP(CL30,'7 - Barème 2017'!$A$17:$G$231,7))</f>
        <v/>
      </c>
      <c r="CK30" s="36" t="str">
        <f>IF(CH$35&gt;7,7,"")</f>
        <v/>
      </c>
      <c r="CL30" s="37"/>
      <c r="CM30" s="88" t="str">
        <f>IF(CK30="","",VLOOKUP(CL30,'7 - Barème 2017'!$A$17:$H$249,8))</f>
        <v/>
      </c>
      <c r="CN30" s="79"/>
      <c r="CO30" s="38"/>
      <c r="CP30" s="95"/>
      <c r="CQ30" s="112" t="str">
        <f>IF(CR30="","",VLOOKUP(CS30,'7 - Barème 2017'!$A$17:$G$231,7))</f>
        <v/>
      </c>
      <c r="CR30" s="36" t="str">
        <f>IF(CO$35&gt;7,7,"")</f>
        <v/>
      </c>
      <c r="CS30" s="37"/>
      <c r="CT30" s="88" t="str">
        <f>IF(CR30="","",VLOOKUP(CS30,'7 - Barème 2017'!$A$17:$H$249,8))</f>
        <v/>
      </c>
      <c r="CU30" s="84"/>
      <c r="CV30" s="38"/>
      <c r="CW30" s="95"/>
      <c r="CX30" s="112" t="str">
        <f>IF(CY30="","",VLOOKUP(CZ30,'7 - Barème 2017'!$A$17:$G$231,7))</f>
        <v/>
      </c>
      <c r="CY30" s="36" t="str">
        <f>IF(CV$35&gt;7,7,"")</f>
        <v/>
      </c>
      <c r="CZ30" s="37"/>
      <c r="DA30" s="88" t="str">
        <f>IF(CY30="","",VLOOKUP(CZ30,'7 - Barème 2017'!$A$17:$H$249,8))</f>
        <v/>
      </c>
      <c r="DB30" s="79"/>
      <c r="DC30" s="38"/>
      <c r="DD30" s="95"/>
      <c r="DE30" s="112" t="str">
        <f>IF(DF30="","",VLOOKUP(DG30,'7 - Barème 2017'!$A$17:$G$231,7))</f>
        <v/>
      </c>
      <c r="DF30" s="36" t="str">
        <f>IF(DC$35&gt;7,7,"")</f>
        <v/>
      </c>
      <c r="DG30" s="37"/>
      <c r="DH30" s="88" t="str">
        <f>IF(DF30="","",VLOOKUP(DG30,'7 - Barème 2017'!$A$17:$H$249,8))</f>
        <v/>
      </c>
      <c r="DI30" s="84"/>
      <c r="DJ30" s="38"/>
      <c r="DK30" s="95"/>
      <c r="DL30" s="112" t="str">
        <f>IF(DM30="","",VLOOKUP(DN30,'7 - Barème 2017'!$A$17:$G$231,7))</f>
        <v/>
      </c>
      <c r="DM30" s="36" t="str">
        <f>IF(DJ$35&gt;7,7,"")</f>
        <v/>
      </c>
      <c r="DN30" s="37"/>
      <c r="DO30" s="88" t="str">
        <f>IF(DM30="","",VLOOKUP(DN30,'7 - Barème 2017'!$A$17:$H$249,8))</f>
        <v/>
      </c>
      <c r="DP30" s="79"/>
      <c r="DQ30" s="38"/>
      <c r="DR30" s="95"/>
      <c r="DS30" s="112" t="str">
        <f>IF(DT30="","",VLOOKUP(DU30,'7 - Barème 2017'!$A$17:$G$231,7))</f>
        <v/>
      </c>
      <c r="DT30" s="36" t="str">
        <f>IF(DQ$35&gt;7,7,"")</f>
        <v/>
      </c>
      <c r="DU30" s="37"/>
      <c r="DV30" s="88" t="str">
        <f>IF(DT30="","",VLOOKUP(DU30,'7 - Barème 2017'!$A$17:$H$249,8))</f>
        <v/>
      </c>
      <c r="DW30" s="84"/>
      <c r="DX30" s="38"/>
      <c r="DY30" s="95"/>
      <c r="DZ30" s="112" t="str">
        <f>IF(EA30="","",VLOOKUP(EB30,'7 - Barème 2017'!$A$17:$G$231,7))</f>
        <v/>
      </c>
      <c r="EA30" s="36" t="str">
        <f>IF(DX$35&gt;7,7,"")</f>
        <v/>
      </c>
      <c r="EB30" s="37"/>
      <c r="EC30" s="88" t="str">
        <f>IF(EA30="","",VLOOKUP(EB30,'7 - Barème 2017'!$A$17:$H$249,8))</f>
        <v/>
      </c>
      <c r="ED30" s="79"/>
      <c r="EE30" s="38"/>
      <c r="EF30" s="95"/>
      <c r="EG30" s="112" t="str">
        <f>IF(EH30="","",VLOOKUP(EI30,'7 - Barème 2017'!$A$17:$G$231,7))</f>
        <v/>
      </c>
      <c r="EH30" s="36" t="str">
        <f>IF(EE$35&gt;7,7,"")</f>
        <v/>
      </c>
      <c r="EI30" s="37"/>
      <c r="EJ30" s="88" t="str">
        <f>IF(EH30="","",VLOOKUP(EI30,'7 - Barème 2017'!$A$17:$H$249,8))</f>
        <v/>
      </c>
      <c r="EK30" s="84"/>
      <c r="EL30" s="38"/>
      <c r="EM30" s="95"/>
      <c r="EN30" s="112" t="str">
        <f>IF(EO30="","",VLOOKUP(EP30,'7 - Barème 2017'!$A$17:$G$231,7))</f>
        <v/>
      </c>
      <c r="EO30" s="36" t="str">
        <f>IF(EL$35&gt;7,7,"")</f>
        <v/>
      </c>
      <c r="EP30" s="37"/>
      <c r="EQ30" s="88" t="str">
        <f>IF(EO30="","",VLOOKUP(EP30,'7 - Barème 2017'!$A$17:$H$249,8))</f>
        <v/>
      </c>
      <c r="ER30" s="79"/>
      <c r="ES30" s="38"/>
      <c r="ET30" s="95"/>
      <c r="EU30" s="112" t="str">
        <f>IF(EV30="","",VLOOKUP(EW30,'7 - Barème 2017'!$A$17:$G$231,7))</f>
        <v/>
      </c>
      <c r="EV30" s="36" t="str">
        <f>IF(ES$35&gt;7,7,"")</f>
        <v/>
      </c>
      <c r="EW30" s="37"/>
      <c r="EX30" s="88" t="str">
        <f>IF(EV30="","",VLOOKUP(EW30,'7 - Barème 2017'!$A$17:$H$249,8))</f>
        <v/>
      </c>
      <c r="EY30" s="84"/>
      <c r="EZ30" s="38"/>
      <c r="FA30" s="95"/>
      <c r="FB30" s="112" t="str">
        <f>IF(FC30="","",VLOOKUP(FD30,'7 - Barème 2017'!$A$17:$G$231,7))</f>
        <v/>
      </c>
      <c r="FC30" s="36" t="str">
        <f>IF(EZ$35&gt;7,7,"")</f>
        <v/>
      </c>
      <c r="FD30" s="37"/>
      <c r="FE30" s="88" t="str">
        <f>IF(FC30="","",VLOOKUP(FD30,'7 - Barème 2017'!$A$17:$H$249,8))</f>
        <v/>
      </c>
      <c r="FF30" s="79"/>
      <c r="FG30" s="38"/>
      <c r="FH30" s="95"/>
      <c r="FI30" s="112" t="str">
        <f>IF(FJ30="","",VLOOKUP(FK30,'7 - Barème 2017'!$A$17:$G$231,7))</f>
        <v/>
      </c>
      <c r="FJ30" s="36" t="str">
        <f>IF(FG$35&gt;7,7,"")</f>
        <v/>
      </c>
      <c r="FK30" s="37"/>
      <c r="FL30" s="88" t="str">
        <f>IF(FJ30="","",VLOOKUP(FK30,'7 - Barème 2017'!$A$17:$H$249,8))</f>
        <v/>
      </c>
      <c r="FN30" s="177" t="s">
        <v>585</v>
      </c>
    </row>
    <row r="31" spans="1:176" x14ac:dyDescent="0.15">
      <c r="A31" s="83"/>
      <c r="B31" s="95"/>
      <c r="C31" s="95"/>
      <c r="D31" s="112" t="str">
        <f>IF(E31="","",VLOOKUP(F31,'7 - Barème 2017'!$A$17:$G$231,7))</f>
        <v/>
      </c>
      <c r="E31" s="36" t="str">
        <f>IF(B$35&gt;8,8,"")</f>
        <v/>
      </c>
      <c r="F31" s="37"/>
      <c r="G31" s="88" t="str">
        <f>IF(E31="","",VLOOKUP(F31,'7 - Barème 2017'!$A$17:$H$249,8))</f>
        <v/>
      </c>
      <c r="H31" s="103"/>
      <c r="I31" s="38"/>
      <c r="J31" s="38"/>
      <c r="K31" s="112" t="str">
        <f>IF(L31="","",VLOOKUP(M31,'7 - Barème 2017'!$A$17:$G$231,7))</f>
        <v/>
      </c>
      <c r="L31" s="36" t="str">
        <f>IF(I$35&gt;8,8,"")</f>
        <v/>
      </c>
      <c r="M31" s="37"/>
      <c r="N31" s="88" t="str">
        <f>IF(L31="","",VLOOKUP(M31,'7 - Barème 2017'!$A$17:$H$249,8))</f>
        <v/>
      </c>
      <c r="O31" s="83"/>
      <c r="P31" s="38"/>
      <c r="Q31" s="95"/>
      <c r="R31" s="112" t="str">
        <f>IF(S31="","",VLOOKUP(T31,'7 - Barème 2017'!$A$17:$G$231,7))</f>
        <v/>
      </c>
      <c r="S31" s="36" t="str">
        <f>IF(P$35&gt;8,8,"")</f>
        <v/>
      </c>
      <c r="T31" s="37"/>
      <c r="U31" s="88" t="str">
        <f>IF(S31="","",VLOOKUP(T31,'7 - Barème 2017'!$A$17:$H$249,8))</f>
        <v/>
      </c>
      <c r="V31" s="103"/>
      <c r="W31" s="38"/>
      <c r="X31" s="95"/>
      <c r="Y31" s="112" t="str">
        <f>IF(Z31="","",VLOOKUP(AA31,'7 - Barème 2017'!$A$17:$G$231,7))</f>
        <v/>
      </c>
      <c r="Z31" s="36" t="str">
        <f>IF(W$35&gt;8,8,"")</f>
        <v/>
      </c>
      <c r="AA31" s="37"/>
      <c r="AB31" s="88" t="str">
        <f>IF(Z31="","",VLOOKUP(AA31,'7 - Barème 2017'!$A$17:$H$249,8))</f>
        <v/>
      </c>
      <c r="AC31" s="83"/>
      <c r="AD31" s="38"/>
      <c r="AE31" s="95"/>
      <c r="AF31" s="112" t="str">
        <f>IF(AG31="","",VLOOKUP(AH31,'7 - Barème 2017'!$A$17:$G$231,7))</f>
        <v/>
      </c>
      <c r="AG31" s="36" t="str">
        <f>IF(AD$35&gt;8,8,"")</f>
        <v/>
      </c>
      <c r="AH31" s="37"/>
      <c r="AI31" s="88" t="str">
        <f>IF(AG31="","",VLOOKUP(AH31,'7 - Barème 2017'!$A$17:$H$249,8))</f>
        <v/>
      </c>
      <c r="AJ31" s="103"/>
      <c r="AK31" s="38"/>
      <c r="AL31" s="95"/>
      <c r="AM31" s="112" t="str">
        <f>IF(AN31="","",VLOOKUP(AO31,'7 - Barème 2017'!$A$17:$G$231,7))</f>
        <v/>
      </c>
      <c r="AN31" s="36" t="str">
        <f>IF(AK$35&gt;8,8,"")</f>
        <v/>
      </c>
      <c r="AO31" s="37"/>
      <c r="AP31" s="88" t="str">
        <f>IF(AN31="","",VLOOKUP(AO31,'7 - Barème 2017'!$A$17:$H$249,8))</f>
        <v/>
      </c>
      <c r="AQ31" s="83"/>
      <c r="AR31" s="38"/>
      <c r="AS31" s="95"/>
      <c r="AT31" s="112" t="str">
        <f>IF(AU31="","",VLOOKUP(AV31,'7 - Barème 2017'!$A$17:$G$231,7))</f>
        <v/>
      </c>
      <c r="AU31" s="36" t="str">
        <f>IF(AR$35&gt;8,8,"")</f>
        <v/>
      </c>
      <c r="AV31" s="37"/>
      <c r="AW31" s="88" t="str">
        <f>IF(AU31="","",VLOOKUP(AV31,'7 - Barème 2017'!$A$17:$H$249,8))</f>
        <v/>
      </c>
      <c r="AX31" s="103"/>
      <c r="AY31" s="38"/>
      <c r="AZ31" s="95"/>
      <c r="BA31" s="112" t="str">
        <f>IF(BB31="","",VLOOKUP(BC31,'7 - Barème 2017'!$A$17:$G$231,7))</f>
        <v/>
      </c>
      <c r="BB31" s="36" t="str">
        <f>IF(AY$35&gt;8,8,"")</f>
        <v/>
      </c>
      <c r="BC31" s="37"/>
      <c r="BD31" s="88" t="str">
        <f>IF(BB31="","",VLOOKUP(BC31,'7 - Barème 2017'!$A$17:$H$249,8))</f>
        <v/>
      </c>
      <c r="BE31" s="83"/>
      <c r="BF31" s="38"/>
      <c r="BG31" s="95"/>
      <c r="BH31" s="112" t="str">
        <f>IF(BI31="","",VLOOKUP(BJ31,'7 - Barème 2017'!$A$17:$G$231,7))</f>
        <v/>
      </c>
      <c r="BI31" s="36" t="str">
        <f>IF(BF$35&gt;8,8,"")</f>
        <v/>
      </c>
      <c r="BJ31" s="37"/>
      <c r="BK31" s="88" t="str">
        <f>IF(BI31="","",VLOOKUP(BJ31,'7 - Barème 2017'!$A$17:$H$249,8))</f>
        <v/>
      </c>
      <c r="BL31" s="103"/>
      <c r="BM31" s="38"/>
      <c r="BN31" s="95"/>
      <c r="BO31" s="112" t="str">
        <f>IF(BP31="","",VLOOKUP(BQ31,'7 - Barème 2017'!$A$17:$G$231,7))</f>
        <v/>
      </c>
      <c r="BP31" s="36" t="str">
        <f>IF(BM$35&gt;8,8,"")</f>
        <v/>
      </c>
      <c r="BQ31" s="37"/>
      <c r="BR31" s="88" t="str">
        <f>IF(BP31="","",VLOOKUP(BQ31,'7 - Barème 2017'!$A$17:$H$249,8))</f>
        <v/>
      </c>
      <c r="BS31" s="83"/>
      <c r="BT31" s="38"/>
      <c r="BU31" s="95"/>
      <c r="BV31" s="112" t="str">
        <f>IF(BW31="","",VLOOKUP(BX31,'7 - Barème 2017'!$A$17:$G$231,7))</f>
        <v/>
      </c>
      <c r="BW31" s="36" t="str">
        <f>IF(BT$35&gt;8,8,"")</f>
        <v/>
      </c>
      <c r="BX31" s="37"/>
      <c r="BY31" s="88" t="str">
        <f>IF(BW31="","",VLOOKUP(BX31,'7 - Barème 2017'!$A$17:$H$249,8))</f>
        <v/>
      </c>
      <c r="BZ31" s="103"/>
      <c r="CA31" s="38"/>
      <c r="CB31" s="95"/>
      <c r="CC31" s="112" t="str">
        <f>IF(CD31="","",VLOOKUP(CE31,'7 - Barème 2017'!$A$17:$G$231,7))</f>
        <v/>
      </c>
      <c r="CD31" s="36" t="str">
        <f>IF(CA$35&gt;8,8,"")</f>
        <v/>
      </c>
      <c r="CE31" s="37"/>
      <c r="CF31" s="88" t="str">
        <f>IF(CD31="","",VLOOKUP(CE31,'7 - Barème 2017'!$A$17:$H$249,8))</f>
        <v/>
      </c>
      <c r="CG31" s="83"/>
      <c r="CH31" s="38"/>
      <c r="CI31" s="95"/>
      <c r="CJ31" s="112" t="str">
        <f>IF(CK31="","",VLOOKUP(CL31,'7 - Barème 2017'!$A$17:$G$231,7))</f>
        <v/>
      </c>
      <c r="CK31" s="36" t="str">
        <f>IF(CH$35&gt;8,8,"")</f>
        <v/>
      </c>
      <c r="CL31" s="37"/>
      <c r="CM31" s="88" t="str">
        <f>IF(CK31="","",VLOOKUP(CL31,'7 - Barème 2017'!$A$17:$H$249,8))</f>
        <v/>
      </c>
      <c r="CN31" s="103"/>
      <c r="CO31" s="38"/>
      <c r="CP31" s="95"/>
      <c r="CQ31" s="112" t="str">
        <f>IF(CR31="","",VLOOKUP(CS31,'7 - Barème 2017'!$A$17:$G$231,7))</f>
        <v/>
      </c>
      <c r="CR31" s="36" t="str">
        <f>IF(CO$35&gt;8,8,"")</f>
        <v/>
      </c>
      <c r="CS31" s="37"/>
      <c r="CT31" s="88" t="str">
        <f>IF(CR31="","",VLOOKUP(CS31,'7 - Barème 2017'!$A$17:$H$249,8))</f>
        <v/>
      </c>
      <c r="CU31" s="83"/>
      <c r="CV31" s="38"/>
      <c r="CW31" s="95"/>
      <c r="CX31" s="112" t="str">
        <f>IF(CY31="","",VLOOKUP(CZ31,'7 - Barème 2017'!$A$17:$G$231,7))</f>
        <v/>
      </c>
      <c r="CY31" s="36" t="str">
        <f>IF(CV$35&gt;8,8,"")</f>
        <v/>
      </c>
      <c r="CZ31" s="37"/>
      <c r="DA31" s="88" t="str">
        <f>IF(CY31="","",VLOOKUP(CZ31,'7 - Barème 2017'!$A$17:$H$249,8))</f>
        <v/>
      </c>
      <c r="DB31" s="103"/>
      <c r="DC31" s="38"/>
      <c r="DD31" s="95"/>
      <c r="DE31" s="112" t="str">
        <f>IF(DF31="","",VLOOKUP(DG31,'7 - Barème 2017'!$A$17:$G$231,7))</f>
        <v/>
      </c>
      <c r="DF31" s="36" t="str">
        <f>IF(DC$35&gt;8,8,"")</f>
        <v/>
      </c>
      <c r="DG31" s="37"/>
      <c r="DH31" s="88" t="str">
        <f>IF(DF31="","",VLOOKUP(DG31,'7 - Barème 2017'!$A$17:$H$249,8))</f>
        <v/>
      </c>
      <c r="DI31" s="83"/>
      <c r="DJ31" s="38"/>
      <c r="DK31" s="95"/>
      <c r="DL31" s="112" t="str">
        <f>IF(DM31="","",VLOOKUP(DN31,'7 - Barème 2017'!$A$17:$G$231,7))</f>
        <v/>
      </c>
      <c r="DM31" s="36" t="str">
        <f>IF(DJ$35&gt;8,8,"")</f>
        <v/>
      </c>
      <c r="DN31" s="37"/>
      <c r="DO31" s="88" t="str">
        <f>IF(DM31="","",VLOOKUP(DN31,'7 - Barème 2017'!$A$17:$H$249,8))</f>
        <v/>
      </c>
      <c r="DP31" s="103"/>
      <c r="DQ31" s="38"/>
      <c r="DR31" s="95"/>
      <c r="DS31" s="112" t="str">
        <f>IF(DT31="","",VLOOKUP(DU31,'7 - Barème 2017'!$A$17:$G$231,7))</f>
        <v/>
      </c>
      <c r="DT31" s="36" t="str">
        <f>IF(DQ$35&gt;8,8,"")</f>
        <v/>
      </c>
      <c r="DU31" s="37"/>
      <c r="DV31" s="88" t="str">
        <f>IF(DT31="","",VLOOKUP(DU31,'7 - Barème 2017'!$A$17:$H$249,8))</f>
        <v/>
      </c>
      <c r="DW31" s="83"/>
      <c r="DX31" s="38"/>
      <c r="DY31" s="95"/>
      <c r="DZ31" s="112" t="str">
        <f>IF(EA31="","",VLOOKUP(EB31,'7 - Barème 2017'!$A$17:$G$231,7))</f>
        <v/>
      </c>
      <c r="EA31" s="36" t="str">
        <f>IF(DX$35&gt;8,8,"")</f>
        <v/>
      </c>
      <c r="EB31" s="37"/>
      <c r="EC31" s="88" t="str">
        <f>IF(EA31="","",VLOOKUP(EB31,'7 - Barème 2017'!$A$17:$H$249,8))</f>
        <v/>
      </c>
      <c r="ED31" s="103"/>
      <c r="EE31" s="38"/>
      <c r="EF31" s="95"/>
      <c r="EG31" s="112" t="str">
        <f>IF(EH31="","",VLOOKUP(EI31,'7 - Barème 2017'!$A$17:$G$231,7))</f>
        <v/>
      </c>
      <c r="EH31" s="36" t="str">
        <f>IF(EE$35&gt;8,8,"")</f>
        <v/>
      </c>
      <c r="EI31" s="37"/>
      <c r="EJ31" s="88" t="str">
        <f>IF(EH31="","",VLOOKUP(EI31,'7 - Barème 2017'!$A$17:$H$249,8))</f>
        <v/>
      </c>
      <c r="EK31" s="83"/>
      <c r="EL31" s="38"/>
      <c r="EM31" s="95"/>
      <c r="EN31" s="112" t="str">
        <f>IF(EO31="","",VLOOKUP(EP31,'7 - Barème 2017'!$A$17:$G$231,7))</f>
        <v/>
      </c>
      <c r="EO31" s="36" t="str">
        <f>IF(EL$35&gt;8,8,"")</f>
        <v/>
      </c>
      <c r="EP31" s="37"/>
      <c r="EQ31" s="88" t="str">
        <f>IF(EO31="","",VLOOKUP(EP31,'7 - Barème 2017'!$A$17:$H$249,8))</f>
        <v/>
      </c>
      <c r="ER31" s="103"/>
      <c r="ES31" s="38"/>
      <c r="ET31" s="95"/>
      <c r="EU31" s="112" t="str">
        <f>IF(EV31="","",VLOOKUP(EW31,'7 - Barème 2017'!$A$17:$G$231,7))</f>
        <v/>
      </c>
      <c r="EV31" s="36" t="str">
        <f>IF(ES$35&gt;8,8,"")</f>
        <v/>
      </c>
      <c r="EW31" s="37"/>
      <c r="EX31" s="88" t="str">
        <f>IF(EV31="","",VLOOKUP(EW31,'7 - Barème 2017'!$A$17:$H$249,8))</f>
        <v/>
      </c>
      <c r="EY31" s="83"/>
      <c r="EZ31" s="38"/>
      <c r="FA31" s="95"/>
      <c r="FB31" s="112" t="str">
        <f>IF(FC31="","",VLOOKUP(FD31,'7 - Barème 2017'!$A$17:$G$231,7))</f>
        <v/>
      </c>
      <c r="FC31" s="36" t="str">
        <f>IF(EZ$35&gt;8,8,"")</f>
        <v/>
      </c>
      <c r="FD31" s="37"/>
      <c r="FE31" s="88" t="str">
        <f>IF(FC31="","",VLOOKUP(FD31,'7 - Barème 2017'!$A$17:$H$249,8))</f>
        <v/>
      </c>
      <c r="FF31" s="103"/>
      <c r="FG31" s="38"/>
      <c r="FH31" s="95"/>
      <c r="FI31" s="112" t="str">
        <f>IF(FJ31="","",VLOOKUP(FK31,'7 - Barème 2017'!$A$17:$G$231,7))</f>
        <v/>
      </c>
      <c r="FJ31" s="36" t="str">
        <f>IF(FG$35&gt;8,8,"")</f>
        <v/>
      </c>
      <c r="FK31" s="37"/>
      <c r="FL31" s="88" t="str">
        <f>IF(FJ31="","",VLOOKUP(FK31,'7 - Barème 2017'!$A$17:$H$249,8))</f>
        <v/>
      </c>
      <c r="FN31" s="177" t="s">
        <v>441</v>
      </c>
    </row>
    <row r="32" spans="1:176" x14ac:dyDescent="0.15">
      <c r="A32" s="49" t="s">
        <v>674</v>
      </c>
      <c r="B32" s="95"/>
      <c r="C32" s="95"/>
      <c r="D32" s="112" t="str">
        <f>IF(E32="","",VLOOKUP(F32,'7 - Barème 2017'!$A$17:$G$231,7))</f>
        <v/>
      </c>
      <c r="E32" s="36" t="str">
        <f>IF(B$35&gt;9,9,"")</f>
        <v/>
      </c>
      <c r="F32" s="37"/>
      <c r="G32" s="88" t="str">
        <f>IF(E32="","",VLOOKUP(F32,'7 - Barème 2017'!$A$17:$H$249,8))</f>
        <v/>
      </c>
      <c r="H32" s="25" t="s">
        <v>674</v>
      </c>
      <c r="I32" s="38"/>
      <c r="J32" s="38"/>
      <c r="K32" s="112" t="str">
        <f>IF(L32="","",VLOOKUP(M32,'7 - Barème 2017'!$A$17:$G$231,7))</f>
        <v/>
      </c>
      <c r="L32" s="36" t="str">
        <f>IF(I$35&gt;9,9,"")</f>
        <v/>
      </c>
      <c r="M32" s="37"/>
      <c r="N32" s="88" t="str">
        <f>IF(L32="","",VLOOKUP(M32,'7 - Barème 2017'!$A$17:$H$249,8))</f>
        <v/>
      </c>
      <c r="O32" s="49" t="s">
        <v>674</v>
      </c>
      <c r="P32" s="38"/>
      <c r="Q32" s="95"/>
      <c r="R32" s="112" t="str">
        <f>IF(S32="","",VLOOKUP(T32,'7 - Barème 2017'!$A$17:$G$231,7))</f>
        <v/>
      </c>
      <c r="S32" s="36" t="str">
        <f>IF(P$35&gt;9,9,"")</f>
        <v/>
      </c>
      <c r="T32" s="37"/>
      <c r="U32" s="88" t="str">
        <f>IF(S32="","",VLOOKUP(T32,'7 - Barème 2017'!$A$17:$H$249,8))</f>
        <v/>
      </c>
      <c r="V32" s="25" t="s">
        <v>674</v>
      </c>
      <c r="W32" s="38"/>
      <c r="X32" s="95"/>
      <c r="Y32" s="112" t="str">
        <f>IF(Z32="","",VLOOKUP(AA32,'7 - Barème 2017'!$A$17:$G$231,7))</f>
        <v/>
      </c>
      <c r="Z32" s="36" t="str">
        <f>IF(W$35&gt;9,9,"")</f>
        <v/>
      </c>
      <c r="AA32" s="37"/>
      <c r="AB32" s="88" t="str">
        <f>IF(Z32="","",VLOOKUP(AA32,'7 - Barème 2017'!$A$17:$H$249,8))</f>
        <v/>
      </c>
      <c r="AC32" s="49" t="s">
        <v>674</v>
      </c>
      <c r="AD32" s="38"/>
      <c r="AE32" s="95"/>
      <c r="AF32" s="112" t="str">
        <f>IF(AG32="","",VLOOKUP(AH32,'7 - Barème 2017'!$A$17:$G$231,7))</f>
        <v/>
      </c>
      <c r="AG32" s="36" t="str">
        <f>IF(AD$35&gt;9,9,"")</f>
        <v/>
      </c>
      <c r="AH32" s="37"/>
      <c r="AI32" s="88" t="str">
        <f>IF(AG32="","",VLOOKUP(AH32,'7 - Barème 2017'!$A$17:$H$249,8))</f>
        <v/>
      </c>
      <c r="AJ32" s="25" t="s">
        <v>674</v>
      </c>
      <c r="AK32" s="38"/>
      <c r="AL32" s="95"/>
      <c r="AM32" s="112" t="str">
        <f>IF(AN32="","",VLOOKUP(AO32,'7 - Barème 2017'!$A$17:$G$231,7))</f>
        <v/>
      </c>
      <c r="AN32" s="36" t="str">
        <f>IF(AK$35&gt;9,9,"")</f>
        <v/>
      </c>
      <c r="AO32" s="37"/>
      <c r="AP32" s="88" t="str">
        <f>IF(AN32="","",VLOOKUP(AO32,'7 - Barème 2017'!$A$17:$H$249,8))</f>
        <v/>
      </c>
      <c r="AQ32" s="49" t="s">
        <v>674</v>
      </c>
      <c r="AR32" s="38"/>
      <c r="AS32" s="95"/>
      <c r="AT32" s="112" t="str">
        <f>IF(AU32="","",VLOOKUP(AV32,'7 - Barème 2017'!$A$17:$G$231,7))</f>
        <v/>
      </c>
      <c r="AU32" s="36" t="str">
        <f>IF(AR$35&gt;9,9,"")</f>
        <v/>
      </c>
      <c r="AV32" s="37"/>
      <c r="AW32" s="88" t="str">
        <f>IF(AU32="","",VLOOKUP(AV32,'7 - Barème 2017'!$A$17:$H$249,8))</f>
        <v/>
      </c>
      <c r="AX32" s="25" t="s">
        <v>674</v>
      </c>
      <c r="AY32" s="38"/>
      <c r="AZ32" s="95"/>
      <c r="BA32" s="112" t="str">
        <f>IF(BB32="","",VLOOKUP(BC32,'7 - Barème 2017'!$A$17:$G$231,7))</f>
        <v/>
      </c>
      <c r="BB32" s="36" t="str">
        <f>IF(AY$35&gt;9,9,"")</f>
        <v/>
      </c>
      <c r="BC32" s="37"/>
      <c r="BD32" s="88" t="str">
        <f>IF(BB32="","",VLOOKUP(BC32,'7 - Barème 2017'!$A$17:$H$249,8))</f>
        <v/>
      </c>
      <c r="BE32" s="49" t="s">
        <v>674</v>
      </c>
      <c r="BF32" s="38"/>
      <c r="BG32" s="95"/>
      <c r="BH32" s="112" t="str">
        <f>IF(BI32="","",VLOOKUP(BJ32,'7 - Barème 2017'!$A$17:$G$231,7))</f>
        <v/>
      </c>
      <c r="BI32" s="36" t="str">
        <f>IF(BF$35&gt;9,9,"")</f>
        <v/>
      </c>
      <c r="BJ32" s="37"/>
      <c r="BK32" s="88" t="str">
        <f>IF(BI32="","",VLOOKUP(BJ32,'7 - Barème 2017'!$A$17:$H$249,8))</f>
        <v/>
      </c>
      <c r="BL32" s="25" t="s">
        <v>674</v>
      </c>
      <c r="BM32" s="38"/>
      <c r="BN32" s="95"/>
      <c r="BO32" s="112" t="str">
        <f>IF(BP32="","",VLOOKUP(BQ32,'7 - Barème 2017'!$A$17:$G$231,7))</f>
        <v/>
      </c>
      <c r="BP32" s="36" t="str">
        <f>IF(BM$35&gt;9,9,"")</f>
        <v/>
      </c>
      <c r="BQ32" s="37"/>
      <c r="BR32" s="88" t="str">
        <f>IF(BP32="","",VLOOKUP(BQ32,'7 - Barème 2017'!$A$17:$H$249,8))</f>
        <v/>
      </c>
      <c r="BS32" s="49" t="s">
        <v>674</v>
      </c>
      <c r="BT32" s="38"/>
      <c r="BU32" s="95"/>
      <c r="BV32" s="112" t="str">
        <f>IF(BW32="","",VLOOKUP(BX32,'7 - Barème 2017'!$A$17:$G$231,7))</f>
        <v/>
      </c>
      <c r="BW32" s="36" t="str">
        <f>IF(BT$35&gt;9,9,"")</f>
        <v/>
      </c>
      <c r="BX32" s="37"/>
      <c r="BY32" s="88" t="str">
        <f>IF(BW32="","",VLOOKUP(BX32,'7 - Barème 2017'!$A$17:$H$249,8))</f>
        <v/>
      </c>
      <c r="BZ32" s="25" t="s">
        <v>674</v>
      </c>
      <c r="CA32" s="38"/>
      <c r="CB32" s="95"/>
      <c r="CC32" s="112" t="str">
        <f>IF(CD32="","",VLOOKUP(CE32,'7 - Barème 2017'!$A$17:$G$231,7))</f>
        <v/>
      </c>
      <c r="CD32" s="36" t="str">
        <f>IF(CA$35&gt;9,9,"")</f>
        <v/>
      </c>
      <c r="CE32" s="37"/>
      <c r="CF32" s="88" t="str">
        <f>IF(CD32="","",VLOOKUP(CE32,'7 - Barème 2017'!$A$17:$H$249,8))</f>
        <v/>
      </c>
      <c r="CG32" s="49" t="s">
        <v>674</v>
      </c>
      <c r="CH32" s="38"/>
      <c r="CI32" s="95"/>
      <c r="CJ32" s="112" t="str">
        <f>IF(CK32="","",VLOOKUP(CL32,'7 - Barème 2017'!$A$17:$G$231,7))</f>
        <v/>
      </c>
      <c r="CK32" s="36" t="str">
        <f>IF(CH$35&gt;9,9,"")</f>
        <v/>
      </c>
      <c r="CL32" s="37"/>
      <c r="CM32" s="88" t="str">
        <f>IF(CK32="","",VLOOKUP(CL32,'7 - Barème 2017'!$A$17:$H$249,8))</f>
        <v/>
      </c>
      <c r="CN32" s="25" t="s">
        <v>674</v>
      </c>
      <c r="CO32" s="38"/>
      <c r="CP32" s="95"/>
      <c r="CQ32" s="112" t="str">
        <f>IF(CR32="","",VLOOKUP(CS32,'7 - Barème 2017'!$A$17:$G$231,7))</f>
        <v/>
      </c>
      <c r="CR32" s="36" t="str">
        <f>IF(CO$35&gt;9,9,"")</f>
        <v/>
      </c>
      <c r="CS32" s="37"/>
      <c r="CT32" s="88" t="str">
        <f>IF(CR32="","",VLOOKUP(CS32,'7 - Barème 2017'!$A$17:$H$249,8))</f>
        <v/>
      </c>
      <c r="CU32" s="49" t="s">
        <v>674</v>
      </c>
      <c r="CV32" s="38"/>
      <c r="CW32" s="95"/>
      <c r="CX32" s="112" t="str">
        <f>IF(CY32="","",VLOOKUP(CZ32,'7 - Barème 2017'!$A$17:$G$231,7))</f>
        <v/>
      </c>
      <c r="CY32" s="36" t="str">
        <f>IF(CV$35&gt;9,9,"")</f>
        <v/>
      </c>
      <c r="CZ32" s="37"/>
      <c r="DA32" s="88" t="str">
        <f>IF(CY32="","",VLOOKUP(CZ32,'7 - Barème 2017'!$A$17:$H$249,8))</f>
        <v/>
      </c>
      <c r="DB32" s="25" t="s">
        <v>674</v>
      </c>
      <c r="DC32" s="38"/>
      <c r="DD32" s="95"/>
      <c r="DE32" s="112" t="str">
        <f>IF(DF32="","",VLOOKUP(DG32,'7 - Barème 2017'!$A$17:$G$231,7))</f>
        <v/>
      </c>
      <c r="DF32" s="36" t="str">
        <f>IF(DC$35&gt;9,9,"")</f>
        <v/>
      </c>
      <c r="DG32" s="37"/>
      <c r="DH32" s="88" t="str">
        <f>IF(DF32="","",VLOOKUP(DG32,'7 - Barème 2017'!$A$17:$H$249,8))</f>
        <v/>
      </c>
      <c r="DI32" s="49" t="s">
        <v>674</v>
      </c>
      <c r="DJ32" s="38"/>
      <c r="DK32" s="95"/>
      <c r="DL32" s="112" t="str">
        <f>IF(DM32="","",VLOOKUP(DN32,'7 - Barème 2017'!$A$17:$G$231,7))</f>
        <v/>
      </c>
      <c r="DM32" s="36" t="str">
        <f>IF(DJ$35&gt;9,9,"")</f>
        <v/>
      </c>
      <c r="DN32" s="37"/>
      <c r="DO32" s="88" t="str">
        <f>IF(DM32="","",VLOOKUP(DN32,'7 - Barème 2017'!$A$17:$H$249,8))</f>
        <v/>
      </c>
      <c r="DP32" s="25" t="s">
        <v>674</v>
      </c>
      <c r="DQ32" s="38"/>
      <c r="DR32" s="95"/>
      <c r="DS32" s="112" t="str">
        <f>IF(DT32="","",VLOOKUP(DU32,'7 - Barème 2017'!$A$17:$G$231,7))</f>
        <v/>
      </c>
      <c r="DT32" s="36" t="str">
        <f>IF(DQ$35&gt;9,9,"")</f>
        <v/>
      </c>
      <c r="DU32" s="37"/>
      <c r="DV32" s="88" t="str">
        <f>IF(DT32="","",VLOOKUP(DU32,'7 - Barème 2017'!$A$17:$H$249,8))</f>
        <v/>
      </c>
      <c r="DW32" s="49" t="s">
        <v>674</v>
      </c>
      <c r="DX32" s="38"/>
      <c r="DY32" s="95"/>
      <c r="DZ32" s="112" t="str">
        <f>IF(EA32="","",VLOOKUP(EB32,'7 - Barème 2017'!$A$17:$G$231,7))</f>
        <v/>
      </c>
      <c r="EA32" s="36" t="str">
        <f>IF(DX$35&gt;9,9,"")</f>
        <v/>
      </c>
      <c r="EB32" s="37"/>
      <c r="EC32" s="88" t="str">
        <f>IF(EA32="","",VLOOKUP(EB32,'7 - Barème 2017'!$A$17:$H$249,8))</f>
        <v/>
      </c>
      <c r="ED32" s="25" t="s">
        <v>674</v>
      </c>
      <c r="EE32" s="38"/>
      <c r="EF32" s="95"/>
      <c r="EG32" s="112" t="str">
        <f>IF(EH32="","",VLOOKUP(EI32,'7 - Barème 2017'!$A$17:$G$231,7))</f>
        <v/>
      </c>
      <c r="EH32" s="36" t="str">
        <f>IF(EE$35&gt;9,9,"")</f>
        <v/>
      </c>
      <c r="EI32" s="37"/>
      <c r="EJ32" s="88" t="str">
        <f>IF(EH32="","",VLOOKUP(EI32,'7 - Barème 2017'!$A$17:$H$249,8))</f>
        <v/>
      </c>
      <c r="EK32" s="49" t="s">
        <v>674</v>
      </c>
      <c r="EL32" s="38"/>
      <c r="EM32" s="95"/>
      <c r="EN32" s="112" t="str">
        <f>IF(EO32="","",VLOOKUP(EP32,'7 - Barème 2017'!$A$17:$G$231,7))</f>
        <v/>
      </c>
      <c r="EO32" s="36" t="str">
        <f>IF(EL$35&gt;9,9,"")</f>
        <v/>
      </c>
      <c r="EP32" s="37"/>
      <c r="EQ32" s="88" t="str">
        <f>IF(EO32="","",VLOOKUP(EP32,'7 - Barème 2017'!$A$17:$H$249,8))</f>
        <v/>
      </c>
      <c r="ER32" s="25" t="s">
        <v>674</v>
      </c>
      <c r="ES32" s="38"/>
      <c r="ET32" s="95"/>
      <c r="EU32" s="112" t="str">
        <f>IF(EV32="","",VLOOKUP(EW32,'7 - Barème 2017'!$A$17:$G$231,7))</f>
        <v/>
      </c>
      <c r="EV32" s="36" t="str">
        <f>IF(ES$35&gt;9,9,"")</f>
        <v/>
      </c>
      <c r="EW32" s="37"/>
      <c r="EX32" s="88" t="str">
        <f>IF(EV32="","",VLOOKUP(EW32,'7 - Barème 2017'!$A$17:$H$249,8))</f>
        <v/>
      </c>
      <c r="EY32" s="49" t="s">
        <v>674</v>
      </c>
      <c r="EZ32" s="38"/>
      <c r="FA32" s="95"/>
      <c r="FB32" s="112" t="str">
        <f>IF(FC32="","",VLOOKUP(FD32,'7 - Barème 2017'!$A$17:$G$231,7))</f>
        <v/>
      </c>
      <c r="FC32" s="36" t="str">
        <f>IF(EZ$35&gt;9,9,"")</f>
        <v/>
      </c>
      <c r="FD32" s="37"/>
      <c r="FE32" s="88" t="str">
        <f>IF(FC32="","",VLOOKUP(FD32,'7 - Barème 2017'!$A$17:$H$249,8))</f>
        <v/>
      </c>
      <c r="FF32" s="25" t="s">
        <v>674</v>
      </c>
      <c r="FG32" s="38"/>
      <c r="FH32" s="95"/>
      <c r="FI32" s="112" t="str">
        <f>IF(FJ32="","",VLOOKUP(FK32,'7 - Barème 2017'!$A$17:$G$231,7))</f>
        <v/>
      </c>
      <c r="FJ32" s="36" t="str">
        <f>IF(FG$35&gt;9,9,"")</f>
        <v/>
      </c>
      <c r="FK32" s="37"/>
      <c r="FL32" s="88" t="str">
        <f>IF(FJ32="","",VLOOKUP(FK32,'7 - Barème 2017'!$A$17:$H$249,8))</f>
        <v/>
      </c>
      <c r="FN32" s="177" t="s">
        <v>747</v>
      </c>
    </row>
    <row r="33" spans="1:170" x14ac:dyDescent="0.15">
      <c r="A33" s="84"/>
      <c r="B33" s="95"/>
      <c r="C33" s="95"/>
      <c r="D33" s="112" t="str">
        <f>IF(E33="","",VLOOKUP(F33,'7 - Barème 2017'!$A$17:$G$231,7))</f>
        <v/>
      </c>
      <c r="E33" s="36" t="str">
        <f>IF(B$35&gt;10,10,"")</f>
        <v/>
      </c>
      <c r="F33" s="37"/>
      <c r="G33" s="88" t="str">
        <f>IF(E33="","",VLOOKUP(F33,'7 - Barème 2017'!$A$17:$H$249,8))</f>
        <v/>
      </c>
      <c r="H33" s="79"/>
      <c r="I33" s="38"/>
      <c r="J33" s="38"/>
      <c r="K33" s="112" t="str">
        <f>IF(L33="","",VLOOKUP(M33,'7 - Barème 2017'!$A$17:$G$231,7))</f>
        <v/>
      </c>
      <c r="L33" s="36" t="str">
        <f>IF(I$35&gt;10,10,"")</f>
        <v/>
      </c>
      <c r="M33" s="37"/>
      <c r="N33" s="88" t="str">
        <f>IF(L33="","",VLOOKUP(M33,'7 - Barème 2017'!$A$17:$H$249,8))</f>
        <v/>
      </c>
      <c r="O33" s="84"/>
      <c r="P33" s="38"/>
      <c r="Q33" s="95"/>
      <c r="R33" s="112" t="str">
        <f>IF(S33="","",VLOOKUP(T33,'7 - Barème 2017'!$A$17:$G$231,7))</f>
        <v/>
      </c>
      <c r="S33" s="36" t="str">
        <f>IF(P$35&gt;10,10,"")</f>
        <v/>
      </c>
      <c r="T33" s="37"/>
      <c r="U33" s="88" t="str">
        <f>IF(S33="","",VLOOKUP(T33,'7 - Barème 2017'!$A$17:$H$249,8))</f>
        <v/>
      </c>
      <c r="V33" s="79"/>
      <c r="W33" s="38"/>
      <c r="X33" s="95"/>
      <c r="Y33" s="112" t="str">
        <f>IF(Z33="","",VLOOKUP(AA33,'7 - Barème 2017'!$A$17:$G$231,7))</f>
        <v/>
      </c>
      <c r="Z33" s="36" t="str">
        <f>IF(W$35&gt;10,10,"")</f>
        <v/>
      </c>
      <c r="AA33" s="37"/>
      <c r="AB33" s="88" t="str">
        <f>IF(Z33="","",VLOOKUP(AA33,'7 - Barème 2017'!$A$17:$H$249,8))</f>
        <v/>
      </c>
      <c r="AC33" s="84"/>
      <c r="AD33" s="38"/>
      <c r="AE33" s="95"/>
      <c r="AF33" s="112" t="str">
        <f>IF(AG33="","",VLOOKUP(AH33,'7 - Barème 2017'!$A$17:$G$231,7))</f>
        <v/>
      </c>
      <c r="AG33" s="36" t="str">
        <f>IF(AD$35&gt;10,10,"")</f>
        <v/>
      </c>
      <c r="AH33" s="37"/>
      <c r="AI33" s="88" t="str">
        <f>IF(AG33="","",VLOOKUP(AH33,'7 - Barème 2017'!$A$17:$H$249,8))</f>
        <v/>
      </c>
      <c r="AJ33" s="79"/>
      <c r="AK33" s="38"/>
      <c r="AL33" s="95"/>
      <c r="AM33" s="112" t="str">
        <f>IF(AN33="","",VLOOKUP(AO33,'7 - Barème 2017'!$A$17:$G$231,7))</f>
        <v/>
      </c>
      <c r="AN33" s="36" t="str">
        <f>IF(AK$35&gt;10,10,"")</f>
        <v/>
      </c>
      <c r="AO33" s="37"/>
      <c r="AP33" s="88" t="str">
        <f>IF(AN33="","",VLOOKUP(AO33,'7 - Barème 2017'!$A$17:$H$249,8))</f>
        <v/>
      </c>
      <c r="AQ33" s="84"/>
      <c r="AR33" s="38"/>
      <c r="AS33" s="95"/>
      <c r="AT33" s="112" t="str">
        <f>IF(AU33="","",VLOOKUP(AV33,'7 - Barème 2017'!$A$17:$G$231,7))</f>
        <v/>
      </c>
      <c r="AU33" s="36" t="str">
        <f>IF(AR$35&gt;10,10,"")</f>
        <v/>
      </c>
      <c r="AV33" s="37"/>
      <c r="AW33" s="88" t="str">
        <f>IF(AU33="","",VLOOKUP(AV33,'7 - Barème 2017'!$A$17:$H$249,8))</f>
        <v/>
      </c>
      <c r="AX33" s="79"/>
      <c r="AY33" s="38"/>
      <c r="AZ33" s="95"/>
      <c r="BA33" s="112" t="str">
        <f>IF(BB33="","",VLOOKUP(BC33,'7 - Barème 2017'!$A$17:$G$231,7))</f>
        <v/>
      </c>
      <c r="BB33" s="36" t="str">
        <f>IF(AY$35&gt;10,10,"")</f>
        <v/>
      </c>
      <c r="BC33" s="37"/>
      <c r="BD33" s="88" t="str">
        <f>IF(BB33="","",VLOOKUP(BC33,'7 - Barème 2017'!$A$17:$H$249,8))</f>
        <v/>
      </c>
      <c r="BE33" s="84"/>
      <c r="BF33" s="38"/>
      <c r="BG33" s="95"/>
      <c r="BH33" s="112" t="str">
        <f>IF(BI33="","",VLOOKUP(BJ33,'7 - Barème 2017'!$A$17:$G$231,7))</f>
        <v/>
      </c>
      <c r="BI33" s="36" t="str">
        <f>IF(BF$35&gt;10,10,"")</f>
        <v/>
      </c>
      <c r="BJ33" s="37"/>
      <c r="BK33" s="88" t="str">
        <f>IF(BI33="","",VLOOKUP(BJ33,'7 - Barème 2017'!$A$17:$H$249,8))</f>
        <v/>
      </c>
      <c r="BL33" s="79"/>
      <c r="BM33" s="38"/>
      <c r="BN33" s="95"/>
      <c r="BO33" s="112" t="str">
        <f>IF(BP33="","",VLOOKUP(BQ33,'7 - Barème 2017'!$A$17:$G$231,7))</f>
        <v/>
      </c>
      <c r="BP33" s="36" t="str">
        <f>IF(BM$35&gt;10,10,"")</f>
        <v/>
      </c>
      <c r="BQ33" s="37"/>
      <c r="BR33" s="88" t="str">
        <f>IF(BP33="","",VLOOKUP(BQ33,'7 - Barème 2017'!$A$17:$H$249,8))</f>
        <v/>
      </c>
      <c r="BS33" s="84"/>
      <c r="BT33" s="38"/>
      <c r="BU33" s="95"/>
      <c r="BV33" s="112" t="str">
        <f>IF(BW33="","",VLOOKUP(BX33,'7 - Barème 2017'!$A$17:$G$231,7))</f>
        <v/>
      </c>
      <c r="BW33" s="36" t="str">
        <f>IF(BT$35&gt;10,10,"")</f>
        <v/>
      </c>
      <c r="BX33" s="37"/>
      <c r="BY33" s="88" t="str">
        <f>IF(BW33="","",VLOOKUP(BX33,'7 - Barème 2017'!$A$17:$H$249,8))</f>
        <v/>
      </c>
      <c r="BZ33" s="79"/>
      <c r="CA33" s="38"/>
      <c r="CB33" s="95"/>
      <c r="CC33" s="112" t="str">
        <f>IF(CD33="","",VLOOKUP(CE33,'7 - Barème 2017'!$A$17:$G$231,7))</f>
        <v/>
      </c>
      <c r="CD33" s="36" t="str">
        <f>IF(CA$35&gt;10,10,"")</f>
        <v/>
      </c>
      <c r="CE33" s="37"/>
      <c r="CF33" s="88" t="str">
        <f>IF(CD33="","",VLOOKUP(CE33,'7 - Barème 2017'!$A$17:$H$249,8))</f>
        <v/>
      </c>
      <c r="CG33" s="84"/>
      <c r="CH33" s="38"/>
      <c r="CI33" s="95"/>
      <c r="CJ33" s="112" t="str">
        <f>IF(CK33="","",VLOOKUP(CL33,'7 - Barème 2017'!$A$17:$G$231,7))</f>
        <v/>
      </c>
      <c r="CK33" s="36" t="str">
        <f>IF(CH$35&gt;10,10,"")</f>
        <v/>
      </c>
      <c r="CL33" s="37"/>
      <c r="CM33" s="88" t="str">
        <f>IF(CK33="","",VLOOKUP(CL33,'7 - Barème 2017'!$A$17:$H$249,8))</f>
        <v/>
      </c>
      <c r="CN33" s="79"/>
      <c r="CO33" s="38"/>
      <c r="CP33" s="95"/>
      <c r="CQ33" s="112" t="str">
        <f>IF(CR33="","",VLOOKUP(CS33,'7 - Barème 2017'!$A$17:$G$231,7))</f>
        <v/>
      </c>
      <c r="CR33" s="36" t="str">
        <f>IF(CO$35&gt;10,10,"")</f>
        <v/>
      </c>
      <c r="CS33" s="37"/>
      <c r="CT33" s="88" t="str">
        <f>IF(CR33="","",VLOOKUP(CS33,'7 - Barème 2017'!$A$17:$H$249,8))</f>
        <v/>
      </c>
      <c r="CU33" s="84"/>
      <c r="CV33" s="38"/>
      <c r="CW33" s="95"/>
      <c r="CX33" s="112" t="str">
        <f>IF(CY33="","",VLOOKUP(CZ33,'7 - Barème 2017'!$A$17:$G$231,7))</f>
        <v/>
      </c>
      <c r="CY33" s="36" t="str">
        <f>IF(CV$35&gt;10,10,"")</f>
        <v/>
      </c>
      <c r="CZ33" s="37"/>
      <c r="DA33" s="88" t="str">
        <f>IF(CY33="","",VLOOKUP(CZ33,'7 - Barème 2017'!$A$17:$H$249,8))</f>
        <v/>
      </c>
      <c r="DB33" s="79"/>
      <c r="DC33" s="38"/>
      <c r="DD33" s="95"/>
      <c r="DE33" s="112" t="str">
        <f>IF(DF33="","",VLOOKUP(DG33,'7 - Barème 2017'!$A$17:$G$231,7))</f>
        <v/>
      </c>
      <c r="DF33" s="36" t="str">
        <f>IF(DC$35&gt;10,10,"")</f>
        <v/>
      </c>
      <c r="DG33" s="37"/>
      <c r="DH33" s="88" t="str">
        <f>IF(DF33="","",VLOOKUP(DG33,'7 - Barème 2017'!$A$17:$H$249,8))</f>
        <v/>
      </c>
      <c r="DI33" s="84"/>
      <c r="DJ33" s="38"/>
      <c r="DK33" s="95"/>
      <c r="DL33" s="112" t="str">
        <f>IF(DM33="","",VLOOKUP(DN33,'7 - Barème 2017'!$A$17:$G$231,7))</f>
        <v/>
      </c>
      <c r="DM33" s="36" t="str">
        <f>IF(DJ$35&gt;10,10,"")</f>
        <v/>
      </c>
      <c r="DN33" s="37"/>
      <c r="DO33" s="88" t="str">
        <f>IF(DM33="","",VLOOKUP(DN33,'7 - Barème 2017'!$A$17:$H$249,8))</f>
        <v/>
      </c>
      <c r="DP33" s="79"/>
      <c r="DQ33" s="38"/>
      <c r="DR33" s="95"/>
      <c r="DS33" s="112" t="str">
        <f>IF(DT33="","",VLOOKUP(DU33,'7 - Barème 2017'!$A$17:$G$231,7))</f>
        <v/>
      </c>
      <c r="DT33" s="36" t="str">
        <f>IF(DQ$35&gt;10,10,"")</f>
        <v/>
      </c>
      <c r="DU33" s="37"/>
      <c r="DV33" s="88" t="str">
        <f>IF(DT33="","",VLOOKUP(DU33,'7 - Barème 2017'!$A$17:$H$249,8))</f>
        <v/>
      </c>
      <c r="DW33" s="84"/>
      <c r="DX33" s="38"/>
      <c r="DY33" s="95"/>
      <c r="DZ33" s="112" t="str">
        <f>IF(EA33="","",VLOOKUP(EB33,'7 - Barème 2017'!$A$17:$G$231,7))</f>
        <v/>
      </c>
      <c r="EA33" s="36" t="str">
        <f>IF(DX$35&gt;10,10,"")</f>
        <v/>
      </c>
      <c r="EB33" s="37"/>
      <c r="EC33" s="88" t="str">
        <f>IF(EA33="","",VLOOKUP(EB33,'7 - Barème 2017'!$A$17:$H$249,8))</f>
        <v/>
      </c>
      <c r="ED33" s="79"/>
      <c r="EE33" s="38"/>
      <c r="EF33" s="95"/>
      <c r="EG33" s="112" t="str">
        <f>IF(EH33="","",VLOOKUP(EI33,'7 - Barème 2017'!$A$17:$G$231,7))</f>
        <v/>
      </c>
      <c r="EH33" s="36" t="str">
        <f>IF(EE$35&gt;10,10,"")</f>
        <v/>
      </c>
      <c r="EI33" s="37"/>
      <c r="EJ33" s="88" t="str">
        <f>IF(EH33="","",VLOOKUP(EI33,'7 - Barème 2017'!$A$17:$H$249,8))</f>
        <v/>
      </c>
      <c r="EK33" s="84"/>
      <c r="EL33" s="38"/>
      <c r="EM33" s="95"/>
      <c r="EN33" s="112" t="str">
        <f>IF(EO33="","",VLOOKUP(EP33,'7 - Barème 2017'!$A$17:$G$231,7))</f>
        <v/>
      </c>
      <c r="EO33" s="36" t="str">
        <f>IF(EL$35&gt;10,10,"")</f>
        <v/>
      </c>
      <c r="EP33" s="37"/>
      <c r="EQ33" s="88" t="str">
        <f>IF(EO33="","",VLOOKUP(EP33,'7 - Barème 2017'!$A$17:$H$249,8))</f>
        <v/>
      </c>
      <c r="ER33" s="79"/>
      <c r="ES33" s="38"/>
      <c r="ET33" s="95"/>
      <c r="EU33" s="112" t="str">
        <f>IF(EV33="","",VLOOKUP(EW33,'7 - Barème 2017'!$A$17:$G$231,7))</f>
        <v/>
      </c>
      <c r="EV33" s="36" t="str">
        <f>IF(ES$35&gt;10,10,"")</f>
        <v/>
      </c>
      <c r="EW33" s="37"/>
      <c r="EX33" s="88" t="str">
        <f>IF(EV33="","",VLOOKUP(EW33,'7 - Barème 2017'!$A$17:$H$249,8))</f>
        <v/>
      </c>
      <c r="EY33" s="84"/>
      <c r="EZ33" s="38"/>
      <c r="FA33" s="95"/>
      <c r="FB33" s="112" t="str">
        <f>IF(FC33="","",VLOOKUP(FD33,'7 - Barème 2017'!$A$17:$G$231,7))</f>
        <v/>
      </c>
      <c r="FC33" s="36" t="str">
        <f>IF(EZ$35&gt;10,10,"")</f>
        <v/>
      </c>
      <c r="FD33" s="37"/>
      <c r="FE33" s="88" t="str">
        <f>IF(FC33="","",VLOOKUP(FD33,'7 - Barème 2017'!$A$17:$H$249,8))</f>
        <v/>
      </c>
      <c r="FF33" s="79"/>
      <c r="FG33" s="38"/>
      <c r="FH33" s="95"/>
      <c r="FI33" s="112" t="str">
        <f>IF(FJ33="","",VLOOKUP(FK33,'7 - Barème 2017'!$A$17:$G$231,7))</f>
        <v/>
      </c>
      <c r="FJ33" s="36" t="str">
        <f>IF(FG$35&gt;10,10,"")</f>
        <v/>
      </c>
      <c r="FK33" s="37"/>
      <c r="FL33" s="88" t="str">
        <f>IF(FJ33="","",VLOOKUP(FK33,'7 - Barème 2017'!$A$17:$H$249,8))</f>
        <v/>
      </c>
      <c r="FN33" s="177" t="s">
        <v>748</v>
      </c>
    </row>
    <row r="34" spans="1:170" x14ac:dyDescent="0.15">
      <c r="A34" s="83"/>
      <c r="B34" s="95"/>
      <c r="C34" s="95"/>
      <c r="D34" s="112" t="str">
        <f>IF(E34="","",VLOOKUP(F34,'7 - Barème 2017'!$A$17:$G$231,7))</f>
        <v/>
      </c>
      <c r="E34" s="36" t="str">
        <f>IF(B$35&gt;11,11,"")</f>
        <v/>
      </c>
      <c r="F34" s="37"/>
      <c r="G34" s="88" t="str">
        <f>IF(E34="","",VLOOKUP(F34,'7 - Barème 2017'!$A$17:$H$249,8))</f>
        <v/>
      </c>
      <c r="H34" s="103"/>
      <c r="I34" s="38"/>
      <c r="J34" s="38"/>
      <c r="K34" s="112" t="str">
        <f>IF(L34="","",VLOOKUP(M34,'7 - Barème 2017'!$A$17:$G$231,7))</f>
        <v/>
      </c>
      <c r="L34" s="36" t="str">
        <f>IF(I$35&gt;11,11,"")</f>
        <v/>
      </c>
      <c r="M34" s="37"/>
      <c r="N34" s="88" t="str">
        <f>IF(L34="","",VLOOKUP(M34,'7 - Barème 2017'!$A$17:$H$249,8))</f>
        <v/>
      </c>
      <c r="O34" s="83"/>
      <c r="P34" s="38"/>
      <c r="Q34" s="95"/>
      <c r="R34" s="112" t="str">
        <f>IF(S34="","",VLOOKUP(T34,'7 - Barème 2017'!$A$17:$G$231,7))</f>
        <v/>
      </c>
      <c r="S34" s="36" t="str">
        <f>IF(P$35&gt;11,11,"")</f>
        <v/>
      </c>
      <c r="T34" s="37"/>
      <c r="U34" s="88" t="str">
        <f>IF(S34="","",VLOOKUP(T34,'7 - Barème 2017'!$A$17:$H$249,8))</f>
        <v/>
      </c>
      <c r="V34" s="103"/>
      <c r="W34" s="38"/>
      <c r="X34" s="95"/>
      <c r="Y34" s="112" t="str">
        <f>IF(Z34="","",VLOOKUP(AA34,'7 - Barème 2017'!$A$17:$G$231,7))</f>
        <v/>
      </c>
      <c r="Z34" s="36" t="str">
        <f>IF(W$35&gt;11,11,"")</f>
        <v/>
      </c>
      <c r="AA34" s="37"/>
      <c r="AB34" s="88" t="str">
        <f>IF(Z34="","",VLOOKUP(AA34,'7 - Barème 2017'!$A$17:$H$249,8))</f>
        <v/>
      </c>
      <c r="AC34" s="83"/>
      <c r="AD34" s="38"/>
      <c r="AE34" s="95"/>
      <c r="AF34" s="112" t="str">
        <f>IF(AG34="","",VLOOKUP(AH34,'7 - Barème 2017'!$A$17:$G$231,7))</f>
        <v/>
      </c>
      <c r="AG34" s="36" t="str">
        <f>IF(AD$35&gt;11,11,"")</f>
        <v/>
      </c>
      <c r="AH34" s="37"/>
      <c r="AI34" s="88" t="str">
        <f>IF(AG34="","",VLOOKUP(AH34,'7 - Barème 2017'!$A$17:$H$249,8))</f>
        <v/>
      </c>
      <c r="AJ34" s="103"/>
      <c r="AK34" s="38"/>
      <c r="AL34" s="95"/>
      <c r="AM34" s="112" t="str">
        <f>IF(AN34="","",VLOOKUP(AO34,'7 - Barème 2017'!$A$17:$G$231,7))</f>
        <v/>
      </c>
      <c r="AN34" s="36" t="str">
        <f>IF(AK$35&gt;11,11,"")</f>
        <v/>
      </c>
      <c r="AO34" s="37"/>
      <c r="AP34" s="88" t="str">
        <f>IF(AN34="","",VLOOKUP(AO34,'7 - Barème 2017'!$A$17:$H$249,8))</f>
        <v/>
      </c>
      <c r="AQ34" s="83"/>
      <c r="AR34" s="38"/>
      <c r="AS34" s="95"/>
      <c r="AT34" s="112" t="str">
        <f>IF(AU34="","",VLOOKUP(AV34,'7 - Barème 2017'!$A$17:$G$231,7))</f>
        <v/>
      </c>
      <c r="AU34" s="36" t="str">
        <f>IF(AR$35&gt;11,11,"")</f>
        <v/>
      </c>
      <c r="AV34" s="37"/>
      <c r="AW34" s="88" t="str">
        <f>IF(AU34="","",VLOOKUP(AV34,'7 - Barème 2017'!$A$17:$H$249,8))</f>
        <v/>
      </c>
      <c r="AX34" s="103"/>
      <c r="AY34" s="38"/>
      <c r="AZ34" s="95"/>
      <c r="BA34" s="112" t="str">
        <f>IF(BB34="","",VLOOKUP(BC34,'7 - Barème 2017'!$A$17:$G$231,7))</f>
        <v/>
      </c>
      <c r="BB34" s="36" t="str">
        <f>IF(AY$35&gt;11,11,"")</f>
        <v/>
      </c>
      <c r="BC34" s="37"/>
      <c r="BD34" s="88" t="str">
        <f>IF(BB34="","",VLOOKUP(BC34,'7 - Barème 2017'!$A$17:$H$249,8))</f>
        <v/>
      </c>
      <c r="BE34" s="83"/>
      <c r="BF34" s="38"/>
      <c r="BG34" s="95"/>
      <c r="BH34" s="112" t="str">
        <f>IF(BI34="","",VLOOKUP(BJ34,'7 - Barème 2017'!$A$17:$G$231,7))</f>
        <v/>
      </c>
      <c r="BI34" s="36" t="str">
        <f>IF(BF$35&gt;11,11,"")</f>
        <v/>
      </c>
      <c r="BJ34" s="37"/>
      <c r="BK34" s="88" t="str">
        <f>IF(BI34="","",VLOOKUP(BJ34,'7 - Barème 2017'!$A$17:$H$249,8))</f>
        <v/>
      </c>
      <c r="BL34" s="103"/>
      <c r="BM34" s="38"/>
      <c r="BN34" s="95"/>
      <c r="BO34" s="112" t="str">
        <f>IF(BP34="","",VLOOKUP(BQ34,'7 - Barème 2017'!$A$17:$G$231,7))</f>
        <v/>
      </c>
      <c r="BP34" s="36" t="str">
        <f>IF(BM$35&gt;11,11,"")</f>
        <v/>
      </c>
      <c r="BQ34" s="37"/>
      <c r="BR34" s="88" t="str">
        <f>IF(BP34="","",VLOOKUP(BQ34,'7 - Barème 2017'!$A$17:$H$249,8))</f>
        <v/>
      </c>
      <c r="BS34" s="83"/>
      <c r="BT34" s="38"/>
      <c r="BU34" s="95"/>
      <c r="BV34" s="112" t="str">
        <f>IF(BW34="","",VLOOKUP(BX34,'7 - Barème 2017'!$A$17:$G$231,7))</f>
        <v/>
      </c>
      <c r="BW34" s="36" t="str">
        <f>IF(BT$35&gt;11,11,"")</f>
        <v/>
      </c>
      <c r="BX34" s="37"/>
      <c r="BY34" s="88" t="str">
        <f>IF(BW34="","",VLOOKUP(BX34,'7 - Barème 2017'!$A$17:$H$249,8))</f>
        <v/>
      </c>
      <c r="BZ34" s="103"/>
      <c r="CA34" s="38"/>
      <c r="CB34" s="95"/>
      <c r="CC34" s="112" t="str">
        <f>IF(CD34="","",VLOOKUP(CE34,'7 - Barème 2017'!$A$17:$G$231,7))</f>
        <v/>
      </c>
      <c r="CD34" s="36" t="str">
        <f>IF(CA$35&gt;11,11,"")</f>
        <v/>
      </c>
      <c r="CE34" s="37"/>
      <c r="CF34" s="88" t="str">
        <f>IF(CD34="","",VLOOKUP(CE34,'7 - Barème 2017'!$A$17:$H$249,8))</f>
        <v/>
      </c>
      <c r="CG34" s="83"/>
      <c r="CH34" s="38"/>
      <c r="CI34" s="95"/>
      <c r="CJ34" s="112" t="str">
        <f>IF(CK34="","",VLOOKUP(CL34,'7 - Barème 2017'!$A$17:$G$231,7))</f>
        <v/>
      </c>
      <c r="CK34" s="36" t="str">
        <f>IF(CH$35&gt;11,11,"")</f>
        <v/>
      </c>
      <c r="CL34" s="37"/>
      <c r="CM34" s="88" t="str">
        <f>IF(CK34="","",VLOOKUP(CL34,'7 - Barème 2017'!$A$17:$H$249,8))</f>
        <v/>
      </c>
      <c r="CN34" s="103"/>
      <c r="CO34" s="38"/>
      <c r="CP34" s="95"/>
      <c r="CQ34" s="112" t="str">
        <f>IF(CR34="","",VLOOKUP(CS34,'7 - Barème 2017'!$A$17:$G$231,7))</f>
        <v/>
      </c>
      <c r="CR34" s="36" t="str">
        <f>IF(CO$35&gt;11,11,"")</f>
        <v/>
      </c>
      <c r="CS34" s="37"/>
      <c r="CT34" s="88" t="str">
        <f>IF(CR34="","",VLOOKUP(CS34,'7 - Barème 2017'!$A$17:$H$249,8))</f>
        <v/>
      </c>
      <c r="CU34" s="83"/>
      <c r="CV34" s="38"/>
      <c r="CW34" s="95"/>
      <c r="CX34" s="112" t="str">
        <f>IF(CY34="","",VLOOKUP(CZ34,'7 - Barème 2017'!$A$17:$G$231,7))</f>
        <v/>
      </c>
      <c r="CY34" s="36" t="str">
        <f>IF(CV$35&gt;11,11,"")</f>
        <v/>
      </c>
      <c r="CZ34" s="37"/>
      <c r="DA34" s="88" t="str">
        <f>IF(CY34="","",VLOOKUP(CZ34,'7 - Barème 2017'!$A$17:$H$249,8))</f>
        <v/>
      </c>
      <c r="DB34" s="103"/>
      <c r="DC34" s="38"/>
      <c r="DD34" s="95"/>
      <c r="DE34" s="112" t="str">
        <f>IF(DF34="","",VLOOKUP(DG34,'7 - Barème 2017'!$A$17:$G$231,7))</f>
        <v/>
      </c>
      <c r="DF34" s="36" t="str">
        <f>IF(DC$35&gt;11,11,"")</f>
        <v/>
      </c>
      <c r="DG34" s="37"/>
      <c r="DH34" s="88" t="str">
        <f>IF(DF34="","",VLOOKUP(DG34,'7 - Barème 2017'!$A$17:$H$249,8))</f>
        <v/>
      </c>
      <c r="DI34" s="83"/>
      <c r="DJ34" s="38"/>
      <c r="DK34" s="95"/>
      <c r="DL34" s="112" t="str">
        <f>IF(DM34="","",VLOOKUP(DN34,'7 - Barème 2017'!$A$17:$G$231,7))</f>
        <v/>
      </c>
      <c r="DM34" s="36" t="str">
        <f>IF(DJ$35&gt;11,11,"")</f>
        <v/>
      </c>
      <c r="DN34" s="37"/>
      <c r="DO34" s="88" t="str">
        <f>IF(DM34="","",VLOOKUP(DN34,'7 - Barème 2017'!$A$17:$H$249,8))</f>
        <v/>
      </c>
      <c r="DP34" s="103"/>
      <c r="DQ34" s="38"/>
      <c r="DR34" s="95"/>
      <c r="DS34" s="112" t="str">
        <f>IF(DT34="","",VLOOKUP(DU34,'7 - Barème 2017'!$A$17:$G$231,7))</f>
        <v/>
      </c>
      <c r="DT34" s="36" t="str">
        <f>IF(DQ$35&gt;11,11,"")</f>
        <v/>
      </c>
      <c r="DU34" s="37"/>
      <c r="DV34" s="88" t="str">
        <f>IF(DT34="","",VLOOKUP(DU34,'7 - Barème 2017'!$A$17:$H$249,8))</f>
        <v/>
      </c>
      <c r="DW34" s="83"/>
      <c r="DX34" s="38"/>
      <c r="DY34" s="95"/>
      <c r="DZ34" s="112" t="str">
        <f>IF(EA34="","",VLOOKUP(EB34,'7 - Barème 2017'!$A$17:$G$231,7))</f>
        <v/>
      </c>
      <c r="EA34" s="36" t="str">
        <f>IF(DX$35&gt;11,11,"")</f>
        <v/>
      </c>
      <c r="EB34" s="37"/>
      <c r="EC34" s="88" t="str">
        <f>IF(EA34="","",VLOOKUP(EB34,'7 - Barème 2017'!$A$17:$H$249,8))</f>
        <v/>
      </c>
      <c r="ED34" s="103"/>
      <c r="EE34" s="38"/>
      <c r="EF34" s="95"/>
      <c r="EG34" s="112" t="str">
        <f>IF(EH34="","",VLOOKUP(EI34,'7 - Barème 2017'!$A$17:$G$231,7))</f>
        <v/>
      </c>
      <c r="EH34" s="36" t="str">
        <f>IF(EE$35&gt;11,11,"")</f>
        <v/>
      </c>
      <c r="EI34" s="37"/>
      <c r="EJ34" s="88" t="str">
        <f>IF(EH34="","",VLOOKUP(EI34,'7 - Barème 2017'!$A$17:$H$249,8))</f>
        <v/>
      </c>
      <c r="EK34" s="83"/>
      <c r="EL34" s="38"/>
      <c r="EM34" s="95"/>
      <c r="EN34" s="112" t="str">
        <f>IF(EO34="","",VLOOKUP(EP34,'7 - Barème 2017'!$A$17:$G$231,7))</f>
        <v/>
      </c>
      <c r="EO34" s="36" t="str">
        <f>IF(EL$35&gt;11,11,"")</f>
        <v/>
      </c>
      <c r="EP34" s="37"/>
      <c r="EQ34" s="88" t="str">
        <f>IF(EO34="","",VLOOKUP(EP34,'7 - Barème 2017'!$A$17:$H$249,8))</f>
        <v/>
      </c>
      <c r="ER34" s="103"/>
      <c r="ES34" s="38"/>
      <c r="ET34" s="95"/>
      <c r="EU34" s="112" t="str">
        <f>IF(EV34="","",VLOOKUP(EW34,'7 - Barème 2017'!$A$17:$G$231,7))</f>
        <v/>
      </c>
      <c r="EV34" s="36" t="str">
        <f>IF(ES$35&gt;11,11,"")</f>
        <v/>
      </c>
      <c r="EW34" s="37"/>
      <c r="EX34" s="88" t="str">
        <f>IF(EV34="","",VLOOKUP(EW34,'7 - Barème 2017'!$A$17:$H$249,8))</f>
        <v/>
      </c>
      <c r="EY34" s="83"/>
      <c r="EZ34" s="38"/>
      <c r="FA34" s="95"/>
      <c r="FB34" s="112" t="str">
        <f>IF(FC34="","",VLOOKUP(FD34,'7 - Barème 2017'!$A$17:$G$231,7))</f>
        <v/>
      </c>
      <c r="FC34" s="36" t="str">
        <f>IF(EZ$35&gt;11,11,"")</f>
        <v/>
      </c>
      <c r="FD34" s="37"/>
      <c r="FE34" s="88" t="str">
        <f>IF(FC34="","",VLOOKUP(FD34,'7 - Barème 2017'!$A$17:$H$249,8))</f>
        <v/>
      </c>
      <c r="FF34" s="103"/>
      <c r="FG34" s="38"/>
      <c r="FH34" s="95"/>
      <c r="FI34" s="112" t="str">
        <f>IF(FJ34="","",VLOOKUP(FK34,'7 - Barème 2017'!$A$17:$G$231,7))</f>
        <v/>
      </c>
      <c r="FJ34" s="36" t="str">
        <f>IF(FG$35&gt;11,11,"")</f>
        <v/>
      </c>
      <c r="FK34" s="37"/>
      <c r="FL34" s="88" t="str">
        <f>IF(FJ34="","",VLOOKUP(FK34,'7 - Barème 2017'!$A$17:$H$249,8))</f>
        <v/>
      </c>
      <c r="FN34" s="177" t="s">
        <v>402</v>
      </c>
    </row>
    <row r="35" spans="1:170" x14ac:dyDescent="0.15">
      <c r="A35" s="49" t="s">
        <v>408</v>
      </c>
      <c r="B35" s="36">
        <f>IF(A24="",0,A33-A30+1)</f>
        <v>0</v>
      </c>
      <c r="C35" s="36"/>
      <c r="D35" s="112" t="str">
        <f>IF(E35="","",VLOOKUP(F35,'7 - Barème 2017'!$A$17:$G$231,7))</f>
        <v/>
      </c>
      <c r="E35" s="36" t="str">
        <f>IF(B$35&gt;12,12,"")</f>
        <v/>
      </c>
      <c r="F35" s="37"/>
      <c r="G35" s="88" t="str">
        <f>IF(E35="","",VLOOKUP(F35,'7 - Barème 2017'!$A$17:$H$249,8))</f>
        <v/>
      </c>
      <c r="H35" s="25" t="s">
        <v>408</v>
      </c>
      <c r="I35" s="30">
        <f>IF(H24="",0,H33-H30+1)</f>
        <v>0</v>
      </c>
      <c r="J35" s="30"/>
      <c r="K35" s="112" t="str">
        <f>IF(L35="","",VLOOKUP(M35,'7 - Barème 2017'!$A$17:$G$231,7))</f>
        <v/>
      </c>
      <c r="L35" s="36" t="str">
        <f>IF(I$35&gt;12,12,"")</f>
        <v/>
      </c>
      <c r="M35" s="37"/>
      <c r="N35" s="88" t="str">
        <f>IF(L35="","",VLOOKUP(M35,'7 - Barème 2017'!$A$17:$H$249,8))</f>
        <v/>
      </c>
      <c r="O35" s="49" t="s">
        <v>408</v>
      </c>
      <c r="P35" s="30">
        <f>IF(O24="",0,O33-O30+1)</f>
        <v>0</v>
      </c>
      <c r="Q35" s="36"/>
      <c r="R35" s="112" t="str">
        <f>IF(S35="","",VLOOKUP(T35,'7 - Barème 2017'!$A$17:$G$231,7))</f>
        <v/>
      </c>
      <c r="S35" s="36" t="str">
        <f>IF(P$35&gt;12,12,"")</f>
        <v/>
      </c>
      <c r="T35" s="37"/>
      <c r="U35" s="88" t="str">
        <f>IF(S35="","",VLOOKUP(T35,'7 - Barème 2017'!$A$17:$H$249,8))</f>
        <v/>
      </c>
      <c r="V35" s="25" t="s">
        <v>408</v>
      </c>
      <c r="W35" s="30">
        <f>IF(V24="",0,V33-V30+1)</f>
        <v>0</v>
      </c>
      <c r="X35" s="36"/>
      <c r="Y35" s="112" t="str">
        <f>IF(Z35="","",VLOOKUP(AA35,'7 - Barème 2017'!$A$17:$G$231,7))</f>
        <v/>
      </c>
      <c r="Z35" s="36" t="str">
        <f>IF(W$35&gt;12,12,"")</f>
        <v/>
      </c>
      <c r="AA35" s="37"/>
      <c r="AB35" s="88" t="str">
        <f>IF(Z35="","",VLOOKUP(AA35,'7 - Barème 2017'!$A$17:$H$249,8))</f>
        <v/>
      </c>
      <c r="AC35" s="49" t="s">
        <v>408</v>
      </c>
      <c r="AD35" s="30">
        <f>IF(AC24="",0,AC33-AC30+1)</f>
        <v>0</v>
      </c>
      <c r="AE35" s="36"/>
      <c r="AF35" s="112" t="str">
        <f>IF(AG35="","",VLOOKUP(AH35,'7 - Barème 2017'!$A$17:$G$231,7))</f>
        <v/>
      </c>
      <c r="AG35" s="36" t="str">
        <f>IF(AD$35&gt;12,12,"")</f>
        <v/>
      </c>
      <c r="AH35" s="37"/>
      <c r="AI35" s="88" t="str">
        <f>IF(AG35="","",VLOOKUP(AH35,'7 - Barème 2017'!$A$17:$H$249,8))</f>
        <v/>
      </c>
      <c r="AJ35" s="25" t="s">
        <v>408</v>
      </c>
      <c r="AK35" s="30">
        <f>IF(AJ24="",0,AJ33-AJ30+1)</f>
        <v>0</v>
      </c>
      <c r="AL35" s="36"/>
      <c r="AM35" s="112" t="str">
        <f>IF(AN35="","",VLOOKUP(AO35,'7 - Barème 2017'!$A$17:$G$231,7))</f>
        <v/>
      </c>
      <c r="AN35" s="36" t="str">
        <f>IF(AK$35&gt;12,12,"")</f>
        <v/>
      </c>
      <c r="AO35" s="37"/>
      <c r="AP35" s="88" t="str">
        <f>IF(AN35="","",VLOOKUP(AO35,'7 - Barème 2017'!$A$17:$H$249,8))</f>
        <v/>
      </c>
      <c r="AQ35" s="49" t="s">
        <v>408</v>
      </c>
      <c r="AR35" s="30">
        <f>IF(AQ24="",0,AQ33-AQ30+1)</f>
        <v>0</v>
      </c>
      <c r="AS35" s="36"/>
      <c r="AT35" s="112" t="str">
        <f>IF(AU35="","",VLOOKUP(AV35,'7 - Barème 2017'!$A$17:$G$231,7))</f>
        <v/>
      </c>
      <c r="AU35" s="36" t="str">
        <f>IF(AR$35&gt;12,12,"")</f>
        <v/>
      </c>
      <c r="AV35" s="37"/>
      <c r="AW35" s="88" t="str">
        <f>IF(AU35="","",VLOOKUP(AV35,'7 - Barème 2017'!$A$17:$H$249,8))</f>
        <v/>
      </c>
      <c r="AX35" s="25" t="s">
        <v>408</v>
      </c>
      <c r="AY35" s="30">
        <f>IF(AX24="",0,AX33-AX30+1)</f>
        <v>0</v>
      </c>
      <c r="AZ35" s="36"/>
      <c r="BA35" s="112" t="str">
        <f>IF(BB35="","",VLOOKUP(BC35,'7 - Barème 2017'!$A$17:$G$231,7))</f>
        <v/>
      </c>
      <c r="BB35" s="36" t="str">
        <f>IF(AY$35&gt;12,12,"")</f>
        <v/>
      </c>
      <c r="BC35" s="37"/>
      <c r="BD35" s="88" t="str">
        <f>IF(BB35="","",VLOOKUP(BC35,'7 - Barème 2017'!$A$17:$H$249,8))</f>
        <v/>
      </c>
      <c r="BE35" s="49" t="s">
        <v>408</v>
      </c>
      <c r="BF35" s="30">
        <f>IF(BE24="",0,BE33-BE30+1)</f>
        <v>0</v>
      </c>
      <c r="BG35" s="36"/>
      <c r="BH35" s="112" t="str">
        <f>IF(BI35="","",VLOOKUP(BJ35,'7 - Barème 2017'!$A$17:$G$231,7))</f>
        <v/>
      </c>
      <c r="BI35" s="36" t="str">
        <f>IF(BF$35&gt;12,12,"")</f>
        <v/>
      </c>
      <c r="BJ35" s="37"/>
      <c r="BK35" s="88" t="str">
        <f>IF(BI35="","",VLOOKUP(BJ35,'7 - Barème 2017'!$A$17:$H$249,8))</f>
        <v/>
      </c>
      <c r="BL35" s="25" t="s">
        <v>408</v>
      </c>
      <c r="BM35" s="30">
        <f>IF(BL24="",0,BL33-BL30+1)</f>
        <v>0</v>
      </c>
      <c r="BN35" s="36"/>
      <c r="BO35" s="112" t="str">
        <f>IF(BP35="","",VLOOKUP(BQ35,'7 - Barème 2017'!$A$17:$G$231,7))</f>
        <v/>
      </c>
      <c r="BP35" s="36" t="str">
        <f>IF(BM$35&gt;12,12,"")</f>
        <v/>
      </c>
      <c r="BQ35" s="37"/>
      <c r="BR35" s="88" t="str">
        <f>IF(BP35="","",VLOOKUP(BQ35,'7 - Barème 2017'!$A$17:$H$249,8))</f>
        <v/>
      </c>
      <c r="BS35" s="49" t="s">
        <v>408</v>
      </c>
      <c r="BT35" s="30">
        <f>IF(BS24="",0,BS33-BS30+1)</f>
        <v>0</v>
      </c>
      <c r="BU35" s="36"/>
      <c r="BV35" s="112" t="str">
        <f>IF(BW35="","",VLOOKUP(BX35,'7 - Barème 2017'!$A$17:$G$231,7))</f>
        <v/>
      </c>
      <c r="BW35" s="36" t="str">
        <f>IF(BT$35&gt;12,12,"")</f>
        <v/>
      </c>
      <c r="BX35" s="37"/>
      <c r="BY35" s="88" t="str">
        <f>IF(BW35="","",VLOOKUP(BX35,'7 - Barème 2017'!$A$17:$H$249,8))</f>
        <v/>
      </c>
      <c r="BZ35" s="25" t="s">
        <v>408</v>
      </c>
      <c r="CA35" s="30">
        <f>IF(BZ24="",0,BZ33-BZ30+1)</f>
        <v>0</v>
      </c>
      <c r="CB35" s="36"/>
      <c r="CC35" s="112" t="str">
        <f>IF(CD35="","",VLOOKUP(CE35,'7 - Barème 2017'!$A$17:$G$231,7))</f>
        <v/>
      </c>
      <c r="CD35" s="36" t="str">
        <f>IF(CA$35&gt;12,12,"")</f>
        <v/>
      </c>
      <c r="CE35" s="37"/>
      <c r="CF35" s="88" t="str">
        <f>IF(CD35="","",VLOOKUP(CE35,'7 - Barème 2017'!$A$17:$H$249,8))</f>
        <v/>
      </c>
      <c r="CG35" s="49" t="s">
        <v>408</v>
      </c>
      <c r="CH35" s="30">
        <f>IF(CG24="",0,CG33-CG30+1)</f>
        <v>0</v>
      </c>
      <c r="CI35" s="36"/>
      <c r="CJ35" s="112" t="str">
        <f>IF(CK35="","",VLOOKUP(CL35,'7 - Barème 2017'!$A$17:$G$231,7))</f>
        <v/>
      </c>
      <c r="CK35" s="36" t="str">
        <f>IF(CH$35&gt;12,12,"")</f>
        <v/>
      </c>
      <c r="CL35" s="37"/>
      <c r="CM35" s="88" t="str">
        <f>IF(CK35="","",VLOOKUP(CL35,'7 - Barème 2017'!$A$17:$H$249,8))</f>
        <v/>
      </c>
      <c r="CN35" s="25" t="s">
        <v>408</v>
      </c>
      <c r="CO35" s="30">
        <f>IF(CN24="",0,CN33-CN30+1)</f>
        <v>0</v>
      </c>
      <c r="CP35" s="36"/>
      <c r="CQ35" s="112" t="str">
        <f>IF(CR35="","",VLOOKUP(CS35,'7 - Barème 2017'!$A$17:$G$231,7))</f>
        <v/>
      </c>
      <c r="CR35" s="36" t="str">
        <f>IF(CO$35&gt;12,12,"")</f>
        <v/>
      </c>
      <c r="CS35" s="37"/>
      <c r="CT35" s="88" t="str">
        <f>IF(CR35="","",VLOOKUP(CS35,'7 - Barème 2017'!$A$17:$H$249,8))</f>
        <v/>
      </c>
      <c r="CU35" s="49" t="s">
        <v>408</v>
      </c>
      <c r="CV35" s="30">
        <f>IF(CU24="",0,CU33-CU30+1)</f>
        <v>0</v>
      </c>
      <c r="CW35" s="36"/>
      <c r="CX35" s="112" t="str">
        <f>IF(CY35="","",VLOOKUP(CZ35,'7 - Barème 2017'!$A$17:$G$231,7))</f>
        <v/>
      </c>
      <c r="CY35" s="36" t="str">
        <f>IF(CV$35&gt;12,12,"")</f>
        <v/>
      </c>
      <c r="CZ35" s="37"/>
      <c r="DA35" s="88" t="str">
        <f>IF(CY35="","",VLOOKUP(CZ35,'7 - Barème 2017'!$A$17:$H$249,8))</f>
        <v/>
      </c>
      <c r="DB35" s="25" t="s">
        <v>408</v>
      </c>
      <c r="DC35" s="30">
        <f>IF(DB24="",0,DB33-DB30+1)</f>
        <v>0</v>
      </c>
      <c r="DD35" s="36"/>
      <c r="DE35" s="112" t="str">
        <f>IF(DF35="","",VLOOKUP(DG35,'7 - Barème 2017'!$A$17:$G$231,7))</f>
        <v/>
      </c>
      <c r="DF35" s="36" t="str">
        <f>IF(DC$35&gt;12,12,"")</f>
        <v/>
      </c>
      <c r="DG35" s="37"/>
      <c r="DH35" s="88" t="str">
        <f>IF(DF35="","",VLOOKUP(DG35,'7 - Barème 2017'!$A$17:$H$249,8))</f>
        <v/>
      </c>
      <c r="DI35" s="49" t="s">
        <v>408</v>
      </c>
      <c r="DJ35" s="30">
        <f>IF(DI24="",0,DI33-DI30+1)</f>
        <v>0</v>
      </c>
      <c r="DK35" s="36"/>
      <c r="DL35" s="112" t="str">
        <f>IF(DM35="","",VLOOKUP(DN35,'7 - Barème 2017'!$A$17:$G$231,7))</f>
        <v/>
      </c>
      <c r="DM35" s="36" t="str">
        <f>IF(DJ$35&gt;12,12,"")</f>
        <v/>
      </c>
      <c r="DN35" s="37"/>
      <c r="DO35" s="88" t="str">
        <f>IF(DM35="","",VLOOKUP(DN35,'7 - Barème 2017'!$A$17:$H$249,8))</f>
        <v/>
      </c>
      <c r="DP35" s="25" t="s">
        <v>408</v>
      </c>
      <c r="DQ35" s="30">
        <f>IF(DP24="",0,DP33-DP30+1)</f>
        <v>0</v>
      </c>
      <c r="DR35" s="36"/>
      <c r="DS35" s="112" t="str">
        <f>IF(DT35="","",VLOOKUP(DU35,'7 - Barème 2017'!$A$17:$G$231,7))</f>
        <v/>
      </c>
      <c r="DT35" s="36" t="str">
        <f>IF(DQ$35&gt;12,12,"")</f>
        <v/>
      </c>
      <c r="DU35" s="37"/>
      <c r="DV35" s="88" t="str">
        <f>IF(DT35="","",VLOOKUP(DU35,'7 - Barème 2017'!$A$17:$H$249,8))</f>
        <v/>
      </c>
      <c r="DW35" s="49" t="s">
        <v>408</v>
      </c>
      <c r="DX35" s="30">
        <f>IF(DW24="",0,DW33-DW30+1)</f>
        <v>0</v>
      </c>
      <c r="DY35" s="36"/>
      <c r="DZ35" s="112" t="str">
        <f>IF(EA35="","",VLOOKUP(EB35,'7 - Barème 2017'!$A$17:$G$231,7))</f>
        <v/>
      </c>
      <c r="EA35" s="36" t="str">
        <f>IF(DX$35&gt;12,12,"")</f>
        <v/>
      </c>
      <c r="EB35" s="37"/>
      <c r="EC35" s="88" t="str">
        <f>IF(EA35="","",VLOOKUP(EB35,'7 - Barème 2017'!$A$17:$H$249,8))</f>
        <v/>
      </c>
      <c r="ED35" s="25" t="s">
        <v>408</v>
      </c>
      <c r="EE35" s="30">
        <f>IF(ED24="",0,ED33-ED30+1)</f>
        <v>0</v>
      </c>
      <c r="EF35" s="36"/>
      <c r="EG35" s="112" t="str">
        <f>IF(EH35="","",VLOOKUP(EI35,'7 - Barème 2017'!$A$17:$G$231,7))</f>
        <v/>
      </c>
      <c r="EH35" s="36" t="str">
        <f>IF(EE$35&gt;12,12,"")</f>
        <v/>
      </c>
      <c r="EI35" s="37"/>
      <c r="EJ35" s="88" t="str">
        <f>IF(EH35="","",VLOOKUP(EI35,'7 - Barème 2017'!$A$17:$H$249,8))</f>
        <v/>
      </c>
      <c r="EK35" s="49" t="s">
        <v>408</v>
      </c>
      <c r="EL35" s="30">
        <f>IF(EK24="",0,EK33-EK30+1)</f>
        <v>0</v>
      </c>
      <c r="EM35" s="36"/>
      <c r="EN35" s="112" t="str">
        <f>IF(EO35="","",VLOOKUP(EP35,'7 - Barème 2017'!$A$17:$G$231,7))</f>
        <v/>
      </c>
      <c r="EO35" s="36" t="str">
        <f>IF(EL$35&gt;12,12,"")</f>
        <v/>
      </c>
      <c r="EP35" s="37"/>
      <c r="EQ35" s="88" t="str">
        <f>IF(EO35="","",VLOOKUP(EP35,'7 - Barème 2017'!$A$17:$H$249,8))</f>
        <v/>
      </c>
      <c r="ER35" s="25" t="s">
        <v>408</v>
      </c>
      <c r="ES35" s="30">
        <f>IF(ER24="",0,ER33-ER30+1)</f>
        <v>0</v>
      </c>
      <c r="ET35" s="36"/>
      <c r="EU35" s="112" t="str">
        <f>IF(EV35="","",VLOOKUP(EW35,'7 - Barème 2017'!$A$17:$G$231,7))</f>
        <v/>
      </c>
      <c r="EV35" s="36" t="str">
        <f>IF(ES$35&gt;12,12,"")</f>
        <v/>
      </c>
      <c r="EW35" s="37"/>
      <c r="EX35" s="88" t="str">
        <f>IF(EV35="","",VLOOKUP(EW35,'7 - Barème 2017'!$A$17:$H$249,8))</f>
        <v/>
      </c>
      <c r="EY35" s="49" t="s">
        <v>408</v>
      </c>
      <c r="EZ35" s="30">
        <f>IF(EY24="",0,EY33-EY30+1)</f>
        <v>0</v>
      </c>
      <c r="FA35" s="36"/>
      <c r="FB35" s="112" t="str">
        <f>IF(FC35="","",VLOOKUP(FD35,'7 - Barème 2017'!$A$17:$G$231,7))</f>
        <v/>
      </c>
      <c r="FC35" s="36" t="str">
        <f>IF(EZ$35&gt;12,12,"")</f>
        <v/>
      </c>
      <c r="FD35" s="37"/>
      <c r="FE35" s="88" t="str">
        <f>IF(FC35="","",VLOOKUP(FD35,'7 - Barème 2017'!$A$17:$H$249,8))</f>
        <v/>
      </c>
      <c r="FF35" s="25" t="s">
        <v>408</v>
      </c>
      <c r="FG35" s="30">
        <f>IF(FF24="",0,FF33-FF30+1)</f>
        <v>0</v>
      </c>
      <c r="FH35" s="36"/>
      <c r="FI35" s="112" t="str">
        <f>IF(FJ35="","",VLOOKUP(FK35,'7 - Barème 2017'!$A$17:$G$231,7))</f>
        <v/>
      </c>
      <c r="FJ35" s="36" t="str">
        <f>IF(FG$35&gt;12,12,"")</f>
        <v/>
      </c>
      <c r="FK35" s="37"/>
      <c r="FL35" s="88" t="str">
        <f>IF(FJ35="","",VLOOKUP(FK35,'7 - Barème 2017'!$A$17:$H$249,8))</f>
        <v/>
      </c>
      <c r="FN35" s="177" t="s">
        <v>401</v>
      </c>
    </row>
    <row r="36" spans="1:170" x14ac:dyDescent="0.15">
      <c r="A36" s="85"/>
      <c r="B36" s="95"/>
      <c r="C36" s="95"/>
      <c r="D36" s="112" t="str">
        <f>IF(E36="","",VLOOKUP(F36,'7 - Barème 2017'!$A$17:$G$231,7))</f>
        <v/>
      </c>
      <c r="E36" s="36" t="str">
        <f>IF(B$35&gt;13,13,"")</f>
        <v/>
      </c>
      <c r="F36" s="37"/>
      <c r="G36" s="88" t="str">
        <f>IF(E36="","",VLOOKUP(F36,'7 - Barème 2017'!$A$17:$H$249,8))</f>
        <v/>
      </c>
      <c r="H36" s="38"/>
      <c r="I36" s="38"/>
      <c r="J36" s="38"/>
      <c r="K36" s="112" t="str">
        <f>IF(L36="","",VLOOKUP(M36,'7 - Barème 2017'!$A$17:$G$231,7))</f>
        <v/>
      </c>
      <c r="L36" s="36" t="str">
        <f>IF(I$35&gt;13,13,"")</f>
        <v/>
      </c>
      <c r="M36" s="37"/>
      <c r="N36" s="88" t="str">
        <f>IF(L36="","",VLOOKUP(M36,'7 - Barème 2017'!$A$17:$H$249,8))</f>
        <v/>
      </c>
      <c r="O36" s="85"/>
      <c r="P36" s="38"/>
      <c r="Q36" s="95"/>
      <c r="R36" s="112" t="str">
        <f>IF(S36="","",VLOOKUP(T36,'7 - Barème 2017'!$A$17:$G$231,7))</f>
        <v/>
      </c>
      <c r="S36" s="36" t="str">
        <f>IF(P$35&gt;13,13,"")</f>
        <v/>
      </c>
      <c r="T36" s="37"/>
      <c r="U36" s="88" t="str">
        <f>IF(S36="","",VLOOKUP(T36,'7 - Barème 2017'!$A$17:$H$249,8))</f>
        <v/>
      </c>
      <c r="V36" s="38"/>
      <c r="W36" s="38"/>
      <c r="X36" s="95"/>
      <c r="Y36" s="112" t="str">
        <f>IF(Z36="","",VLOOKUP(AA36,'7 - Barème 2017'!$A$17:$G$231,7))</f>
        <v/>
      </c>
      <c r="Z36" s="36" t="str">
        <f>IF(W$35&gt;13,13,"")</f>
        <v/>
      </c>
      <c r="AA36" s="37"/>
      <c r="AB36" s="88" t="str">
        <f>IF(Z36="","",VLOOKUP(AA36,'7 - Barème 2017'!$A$17:$H$249,8))</f>
        <v/>
      </c>
      <c r="AC36" s="85"/>
      <c r="AD36" s="38"/>
      <c r="AE36" s="95"/>
      <c r="AF36" s="112" t="str">
        <f>IF(AG36="","",VLOOKUP(AH36,'7 - Barème 2017'!$A$17:$G$231,7))</f>
        <v/>
      </c>
      <c r="AG36" s="36" t="str">
        <f>IF(AD$35&gt;13,13,"")</f>
        <v/>
      </c>
      <c r="AH36" s="37"/>
      <c r="AI36" s="88" t="str">
        <f>IF(AG36="","",VLOOKUP(AH36,'7 - Barème 2017'!$A$17:$H$249,8))</f>
        <v/>
      </c>
      <c r="AJ36" s="38"/>
      <c r="AK36" s="38"/>
      <c r="AL36" s="95"/>
      <c r="AM36" s="112" t="str">
        <f>IF(AN36="","",VLOOKUP(AO36,'7 - Barème 2017'!$A$17:$G$231,7))</f>
        <v/>
      </c>
      <c r="AN36" s="36" t="str">
        <f>IF(AK$35&gt;13,13,"")</f>
        <v/>
      </c>
      <c r="AO36" s="37"/>
      <c r="AP36" s="88" t="str">
        <f>IF(AN36="","",VLOOKUP(AO36,'7 - Barème 2017'!$A$17:$H$249,8))</f>
        <v/>
      </c>
      <c r="AQ36" s="85"/>
      <c r="AR36" s="38"/>
      <c r="AS36" s="95"/>
      <c r="AT36" s="112" t="str">
        <f>IF(AU36="","",VLOOKUP(AV36,'7 - Barème 2017'!$A$17:$G$231,7))</f>
        <v/>
      </c>
      <c r="AU36" s="36" t="str">
        <f>IF(AR$35&gt;13,13,"")</f>
        <v/>
      </c>
      <c r="AV36" s="37"/>
      <c r="AW36" s="88" t="str">
        <f>IF(AU36="","",VLOOKUP(AV36,'7 - Barème 2017'!$A$17:$H$249,8))</f>
        <v/>
      </c>
      <c r="AX36" s="38"/>
      <c r="AY36" s="38"/>
      <c r="AZ36" s="95"/>
      <c r="BA36" s="112" t="str">
        <f>IF(BB36="","",VLOOKUP(BC36,'7 - Barème 2017'!$A$17:$G$231,7))</f>
        <v/>
      </c>
      <c r="BB36" s="36" t="str">
        <f>IF(AY$35&gt;13,13,"")</f>
        <v/>
      </c>
      <c r="BC36" s="37"/>
      <c r="BD36" s="88" t="str">
        <f>IF(BB36="","",VLOOKUP(BC36,'7 - Barème 2017'!$A$17:$H$249,8))</f>
        <v/>
      </c>
      <c r="BE36" s="85"/>
      <c r="BF36" s="38"/>
      <c r="BG36" s="95"/>
      <c r="BH36" s="112" t="str">
        <f>IF(BI36="","",VLOOKUP(BJ36,'7 - Barème 2017'!$A$17:$G$231,7))</f>
        <v/>
      </c>
      <c r="BI36" s="36" t="str">
        <f>IF(BF$35&gt;13,13,"")</f>
        <v/>
      </c>
      <c r="BJ36" s="37"/>
      <c r="BK36" s="88" t="str">
        <f>IF(BI36="","",VLOOKUP(BJ36,'7 - Barème 2017'!$A$17:$H$249,8))</f>
        <v/>
      </c>
      <c r="BL36" s="38"/>
      <c r="BM36" s="38"/>
      <c r="BN36" s="95"/>
      <c r="BO36" s="112" t="str">
        <f>IF(BP36="","",VLOOKUP(BQ36,'7 - Barème 2017'!$A$17:$G$231,7))</f>
        <v/>
      </c>
      <c r="BP36" s="36" t="str">
        <f>IF(BM$35&gt;13,13,"")</f>
        <v/>
      </c>
      <c r="BQ36" s="37"/>
      <c r="BR36" s="88" t="str">
        <f>IF(BP36="","",VLOOKUP(BQ36,'7 - Barème 2017'!$A$17:$H$249,8))</f>
        <v/>
      </c>
      <c r="BS36" s="85"/>
      <c r="BT36" s="38"/>
      <c r="BU36" s="95"/>
      <c r="BV36" s="112" t="str">
        <f>IF(BW36="","",VLOOKUP(BX36,'7 - Barème 2017'!$A$17:$G$231,7))</f>
        <v/>
      </c>
      <c r="BW36" s="36" t="str">
        <f>IF(BT$35&gt;13,13,"")</f>
        <v/>
      </c>
      <c r="BX36" s="37"/>
      <c r="BY36" s="88" t="str">
        <f>IF(BW36="","",VLOOKUP(BX36,'7 - Barème 2017'!$A$17:$H$249,8))</f>
        <v/>
      </c>
      <c r="BZ36" s="38"/>
      <c r="CA36" s="38"/>
      <c r="CB36" s="95"/>
      <c r="CC36" s="112" t="str">
        <f>IF(CD36="","",VLOOKUP(CE36,'7 - Barème 2017'!$A$17:$G$231,7))</f>
        <v/>
      </c>
      <c r="CD36" s="36" t="str">
        <f>IF(CA$35&gt;13,13,"")</f>
        <v/>
      </c>
      <c r="CE36" s="37"/>
      <c r="CF36" s="88" t="str">
        <f>IF(CD36="","",VLOOKUP(CE36,'7 - Barème 2017'!$A$17:$H$249,8))</f>
        <v/>
      </c>
      <c r="CG36" s="85"/>
      <c r="CH36" s="38"/>
      <c r="CI36" s="95"/>
      <c r="CJ36" s="112" t="str">
        <f>IF(CK36="","",VLOOKUP(CL36,'7 - Barème 2017'!$A$17:$G$231,7))</f>
        <v/>
      </c>
      <c r="CK36" s="36" t="str">
        <f>IF(CH$35&gt;13,13,"")</f>
        <v/>
      </c>
      <c r="CL36" s="37"/>
      <c r="CM36" s="88" t="str">
        <f>IF(CK36="","",VLOOKUP(CL36,'7 - Barème 2017'!$A$17:$H$249,8))</f>
        <v/>
      </c>
      <c r="CN36" s="38"/>
      <c r="CO36" s="38"/>
      <c r="CP36" s="95"/>
      <c r="CQ36" s="112" t="str">
        <f>IF(CR36="","",VLOOKUP(CS36,'7 - Barème 2017'!$A$17:$G$231,7))</f>
        <v/>
      </c>
      <c r="CR36" s="36" t="str">
        <f>IF(CO$35&gt;13,13,"")</f>
        <v/>
      </c>
      <c r="CS36" s="37"/>
      <c r="CT36" s="88" t="str">
        <f>IF(CR36="","",VLOOKUP(CS36,'7 - Barème 2017'!$A$17:$H$249,8))</f>
        <v/>
      </c>
      <c r="CU36" s="85"/>
      <c r="CV36" s="38"/>
      <c r="CW36" s="95"/>
      <c r="CX36" s="112" t="str">
        <f>IF(CY36="","",VLOOKUP(CZ36,'7 - Barème 2017'!$A$17:$G$231,7))</f>
        <v/>
      </c>
      <c r="CY36" s="36" t="str">
        <f>IF(CV$35&gt;13,13,"")</f>
        <v/>
      </c>
      <c r="CZ36" s="37"/>
      <c r="DA36" s="88" t="str">
        <f>IF(CY36="","",VLOOKUP(CZ36,'7 - Barème 2017'!$A$17:$H$249,8))</f>
        <v/>
      </c>
      <c r="DB36" s="38"/>
      <c r="DC36" s="38"/>
      <c r="DD36" s="95"/>
      <c r="DE36" s="112" t="str">
        <f>IF(DF36="","",VLOOKUP(DG36,'7 - Barème 2017'!$A$17:$G$231,7))</f>
        <v/>
      </c>
      <c r="DF36" s="36" t="str">
        <f>IF(DC$35&gt;13,13,"")</f>
        <v/>
      </c>
      <c r="DG36" s="37"/>
      <c r="DH36" s="88" t="str">
        <f>IF(DF36="","",VLOOKUP(DG36,'7 - Barème 2017'!$A$17:$H$249,8))</f>
        <v/>
      </c>
      <c r="DI36" s="85"/>
      <c r="DJ36" s="38"/>
      <c r="DK36" s="95"/>
      <c r="DL36" s="112" t="str">
        <f>IF(DM36="","",VLOOKUP(DN36,'7 - Barème 2017'!$A$17:$G$231,7))</f>
        <v/>
      </c>
      <c r="DM36" s="36" t="str">
        <f>IF(DJ$35&gt;13,13,"")</f>
        <v/>
      </c>
      <c r="DN36" s="37"/>
      <c r="DO36" s="88" t="str">
        <f>IF(DM36="","",VLOOKUP(DN36,'7 - Barème 2017'!$A$17:$H$249,8))</f>
        <v/>
      </c>
      <c r="DP36" s="38"/>
      <c r="DQ36" s="38"/>
      <c r="DR36" s="95"/>
      <c r="DS36" s="112" t="str">
        <f>IF(DT36="","",VLOOKUP(DU36,'7 - Barème 2017'!$A$17:$G$231,7))</f>
        <v/>
      </c>
      <c r="DT36" s="36" t="str">
        <f>IF(DQ$35&gt;13,13,"")</f>
        <v/>
      </c>
      <c r="DU36" s="37"/>
      <c r="DV36" s="88" t="str">
        <f>IF(DT36="","",VLOOKUP(DU36,'7 - Barème 2017'!$A$17:$H$249,8))</f>
        <v/>
      </c>
      <c r="DW36" s="85"/>
      <c r="DX36" s="38"/>
      <c r="DY36" s="95"/>
      <c r="DZ36" s="112" t="str">
        <f>IF(EA36="","",VLOOKUP(EB36,'7 - Barème 2017'!$A$17:$G$231,7))</f>
        <v/>
      </c>
      <c r="EA36" s="36" t="str">
        <f>IF(DX$35&gt;13,13,"")</f>
        <v/>
      </c>
      <c r="EB36" s="37"/>
      <c r="EC36" s="88" t="str">
        <f>IF(EA36="","",VLOOKUP(EB36,'7 - Barème 2017'!$A$17:$H$249,8))</f>
        <v/>
      </c>
      <c r="ED36" s="38"/>
      <c r="EE36" s="38"/>
      <c r="EF36" s="95"/>
      <c r="EG36" s="112" t="str">
        <f>IF(EH36="","",VLOOKUP(EI36,'7 - Barème 2017'!$A$17:$G$231,7))</f>
        <v/>
      </c>
      <c r="EH36" s="36" t="str">
        <f>IF(EE$35&gt;13,13,"")</f>
        <v/>
      </c>
      <c r="EI36" s="37"/>
      <c r="EJ36" s="88" t="str">
        <f>IF(EH36="","",VLOOKUP(EI36,'7 - Barème 2017'!$A$17:$H$249,8))</f>
        <v/>
      </c>
      <c r="EK36" s="85"/>
      <c r="EL36" s="38"/>
      <c r="EM36" s="95"/>
      <c r="EN36" s="112" t="str">
        <f>IF(EO36="","",VLOOKUP(EP36,'7 - Barème 2017'!$A$17:$G$231,7))</f>
        <v/>
      </c>
      <c r="EO36" s="36" t="str">
        <f>IF(EL$35&gt;13,13,"")</f>
        <v/>
      </c>
      <c r="EP36" s="37"/>
      <c r="EQ36" s="88" t="str">
        <f>IF(EO36="","",VLOOKUP(EP36,'7 - Barème 2017'!$A$17:$H$249,8))</f>
        <v/>
      </c>
      <c r="ER36" s="38"/>
      <c r="ES36" s="38"/>
      <c r="ET36" s="95"/>
      <c r="EU36" s="112" t="str">
        <f>IF(EV36="","",VLOOKUP(EW36,'7 - Barème 2017'!$A$17:$G$231,7))</f>
        <v/>
      </c>
      <c r="EV36" s="36" t="str">
        <f>IF(ES$35&gt;13,13,"")</f>
        <v/>
      </c>
      <c r="EW36" s="37"/>
      <c r="EX36" s="88" t="str">
        <f>IF(EV36="","",VLOOKUP(EW36,'7 - Barème 2017'!$A$17:$H$249,8))</f>
        <v/>
      </c>
      <c r="EY36" s="85"/>
      <c r="EZ36" s="38"/>
      <c r="FA36" s="95"/>
      <c r="FB36" s="112" t="str">
        <f>IF(FC36="","",VLOOKUP(FD36,'7 - Barème 2017'!$A$17:$G$231,7))</f>
        <v/>
      </c>
      <c r="FC36" s="36" t="str">
        <f>IF(EZ$35&gt;13,13,"")</f>
        <v/>
      </c>
      <c r="FD36" s="37"/>
      <c r="FE36" s="88" t="str">
        <f>IF(FC36="","",VLOOKUP(FD36,'7 - Barème 2017'!$A$17:$H$249,8))</f>
        <v/>
      </c>
      <c r="FF36" s="38"/>
      <c r="FG36" s="38"/>
      <c r="FH36" s="95"/>
      <c r="FI36" s="112" t="str">
        <f>IF(FJ36="","",VLOOKUP(FK36,'7 - Barème 2017'!$A$17:$G$231,7))</f>
        <v/>
      </c>
      <c r="FJ36" s="36" t="str">
        <f>IF(FG$35&gt;13,13,"")</f>
        <v/>
      </c>
      <c r="FK36" s="37"/>
      <c r="FL36" s="88" t="str">
        <f>IF(FJ36="","",VLOOKUP(FK36,'7 - Barème 2017'!$A$17:$H$249,8))</f>
        <v/>
      </c>
      <c r="FN36" s="177" t="s">
        <v>758</v>
      </c>
    </row>
    <row r="37" spans="1:170" x14ac:dyDescent="0.15">
      <c r="A37" s="85"/>
      <c r="B37" s="95"/>
      <c r="C37" s="95"/>
      <c r="D37" s="112" t="str">
        <f>IF(E37="","",VLOOKUP(F37,'7 - Barème 2017'!$A$17:$G$231,7))</f>
        <v/>
      </c>
      <c r="E37" s="36" t="str">
        <f>IF(B$35&gt;14,14,"")</f>
        <v/>
      </c>
      <c r="F37" s="37"/>
      <c r="G37" s="88" t="str">
        <f>IF(E37="","",VLOOKUP(F37,'7 - Barème 2017'!$A$17:$H$249,8))</f>
        <v/>
      </c>
      <c r="H37" s="38"/>
      <c r="I37" s="38"/>
      <c r="J37" s="38"/>
      <c r="K37" s="112" t="str">
        <f>IF(L37="","",VLOOKUP(M37,'7 - Barème 2017'!$A$17:$G$231,7))</f>
        <v/>
      </c>
      <c r="L37" s="36" t="str">
        <f>IF(I$35&gt;14,14,"")</f>
        <v/>
      </c>
      <c r="M37" s="37"/>
      <c r="N37" s="88" t="str">
        <f>IF(L37="","",VLOOKUP(M37,'7 - Barème 2017'!$A$17:$H$249,8))</f>
        <v/>
      </c>
      <c r="O37" s="85"/>
      <c r="P37" s="38"/>
      <c r="Q37" s="95"/>
      <c r="R37" s="112" t="str">
        <f>IF(S37="","",VLOOKUP(T37,'7 - Barème 2017'!$A$17:$G$231,7))</f>
        <v/>
      </c>
      <c r="S37" s="36" t="str">
        <f>IF(P$35&gt;14,14,"")</f>
        <v/>
      </c>
      <c r="T37" s="37"/>
      <c r="U37" s="88" t="str">
        <f>IF(S37="","",VLOOKUP(T37,'7 - Barème 2017'!$A$17:$H$249,8))</f>
        <v/>
      </c>
      <c r="V37" s="38"/>
      <c r="W37" s="38"/>
      <c r="X37" s="95"/>
      <c r="Y37" s="112" t="str">
        <f>IF(Z37="","",VLOOKUP(AA37,'7 - Barème 2017'!$A$17:$G$231,7))</f>
        <v/>
      </c>
      <c r="Z37" s="36" t="str">
        <f>IF(W$35&gt;14,14,"")</f>
        <v/>
      </c>
      <c r="AA37" s="37"/>
      <c r="AB37" s="88" t="str">
        <f>IF(Z37="","",VLOOKUP(AA37,'7 - Barème 2017'!$A$17:$H$249,8))</f>
        <v/>
      </c>
      <c r="AC37" s="85"/>
      <c r="AD37" s="38"/>
      <c r="AE37" s="95"/>
      <c r="AF37" s="112" t="str">
        <f>IF(AG37="","",VLOOKUP(AH37,'7 - Barème 2017'!$A$17:$G$231,7))</f>
        <v/>
      </c>
      <c r="AG37" s="36" t="str">
        <f>IF(AD$35&gt;14,14,"")</f>
        <v/>
      </c>
      <c r="AH37" s="37"/>
      <c r="AI37" s="88" t="str">
        <f>IF(AG37="","",VLOOKUP(AH37,'7 - Barème 2017'!$A$17:$H$249,8))</f>
        <v/>
      </c>
      <c r="AJ37" s="38"/>
      <c r="AK37" s="38"/>
      <c r="AL37" s="95"/>
      <c r="AM37" s="112" t="str">
        <f>IF(AN37="","",VLOOKUP(AO37,'7 - Barème 2017'!$A$17:$G$231,7))</f>
        <v/>
      </c>
      <c r="AN37" s="36" t="str">
        <f>IF(AK$35&gt;14,14,"")</f>
        <v/>
      </c>
      <c r="AO37" s="37"/>
      <c r="AP37" s="88" t="str">
        <f>IF(AN37="","",VLOOKUP(AO37,'7 - Barème 2017'!$A$17:$H$249,8))</f>
        <v/>
      </c>
      <c r="AQ37" s="85"/>
      <c r="AR37" s="38"/>
      <c r="AS37" s="95"/>
      <c r="AT37" s="112" t="str">
        <f>IF(AU37="","",VLOOKUP(AV37,'7 - Barème 2017'!$A$17:$G$231,7))</f>
        <v/>
      </c>
      <c r="AU37" s="36" t="str">
        <f>IF(AR$35&gt;14,14,"")</f>
        <v/>
      </c>
      <c r="AV37" s="37"/>
      <c r="AW37" s="88" t="str">
        <f>IF(AU37="","",VLOOKUP(AV37,'7 - Barème 2017'!$A$17:$H$249,8))</f>
        <v/>
      </c>
      <c r="AX37" s="38"/>
      <c r="AY37" s="38"/>
      <c r="AZ37" s="95"/>
      <c r="BA37" s="112" t="str">
        <f>IF(BB37="","",VLOOKUP(BC37,'7 - Barème 2017'!$A$17:$G$231,7))</f>
        <v/>
      </c>
      <c r="BB37" s="36" t="str">
        <f>IF(AY$35&gt;14,14,"")</f>
        <v/>
      </c>
      <c r="BC37" s="37"/>
      <c r="BD37" s="88" t="str">
        <f>IF(BB37="","",VLOOKUP(BC37,'7 - Barème 2017'!$A$17:$H$249,8))</f>
        <v/>
      </c>
      <c r="BE37" s="85"/>
      <c r="BF37" s="38"/>
      <c r="BG37" s="95"/>
      <c r="BH37" s="112" t="str">
        <f>IF(BI37="","",VLOOKUP(BJ37,'7 - Barème 2017'!$A$17:$G$231,7))</f>
        <v/>
      </c>
      <c r="BI37" s="36" t="str">
        <f>IF(BF$35&gt;14,14,"")</f>
        <v/>
      </c>
      <c r="BJ37" s="37"/>
      <c r="BK37" s="88" t="str">
        <f>IF(BI37="","",VLOOKUP(BJ37,'7 - Barème 2017'!$A$17:$H$249,8))</f>
        <v/>
      </c>
      <c r="BL37" s="38"/>
      <c r="BM37" s="38"/>
      <c r="BN37" s="95"/>
      <c r="BO37" s="112" t="str">
        <f>IF(BP37="","",VLOOKUP(BQ37,'7 - Barème 2017'!$A$17:$G$231,7))</f>
        <v/>
      </c>
      <c r="BP37" s="36" t="str">
        <f>IF(BM$35&gt;14,14,"")</f>
        <v/>
      </c>
      <c r="BQ37" s="37"/>
      <c r="BR37" s="88" t="str">
        <f>IF(BP37="","",VLOOKUP(BQ37,'7 - Barème 2017'!$A$17:$H$249,8))</f>
        <v/>
      </c>
      <c r="BS37" s="85"/>
      <c r="BT37" s="38"/>
      <c r="BU37" s="95"/>
      <c r="BV37" s="112" t="str">
        <f>IF(BW37="","",VLOOKUP(BX37,'7 - Barème 2017'!$A$17:$G$231,7))</f>
        <v/>
      </c>
      <c r="BW37" s="36" t="str">
        <f>IF(BT$35&gt;14,14,"")</f>
        <v/>
      </c>
      <c r="BX37" s="37"/>
      <c r="BY37" s="88" t="str">
        <f>IF(BW37="","",VLOOKUP(BX37,'7 - Barème 2017'!$A$17:$H$249,8))</f>
        <v/>
      </c>
      <c r="BZ37" s="38"/>
      <c r="CA37" s="38"/>
      <c r="CB37" s="95"/>
      <c r="CC37" s="112" t="str">
        <f>IF(CD37="","",VLOOKUP(CE37,'7 - Barème 2017'!$A$17:$G$231,7))</f>
        <v/>
      </c>
      <c r="CD37" s="36" t="str">
        <f>IF(CA$35&gt;14,14,"")</f>
        <v/>
      </c>
      <c r="CE37" s="37"/>
      <c r="CF37" s="88" t="str">
        <f>IF(CD37="","",VLOOKUP(CE37,'7 - Barème 2017'!$A$17:$H$249,8))</f>
        <v/>
      </c>
      <c r="CG37" s="85"/>
      <c r="CH37" s="38"/>
      <c r="CI37" s="95"/>
      <c r="CJ37" s="112" t="str">
        <f>IF(CK37="","",VLOOKUP(CL37,'7 - Barème 2017'!$A$17:$G$231,7))</f>
        <v/>
      </c>
      <c r="CK37" s="36" t="str">
        <f>IF(CH$35&gt;14,14,"")</f>
        <v/>
      </c>
      <c r="CL37" s="37"/>
      <c r="CM37" s="88" t="str">
        <f>IF(CK37="","",VLOOKUP(CL37,'7 - Barème 2017'!$A$17:$H$249,8))</f>
        <v/>
      </c>
      <c r="CN37" s="38"/>
      <c r="CO37" s="38"/>
      <c r="CP37" s="95"/>
      <c r="CQ37" s="112" t="str">
        <f>IF(CR37="","",VLOOKUP(CS37,'7 - Barème 2017'!$A$17:$G$231,7))</f>
        <v/>
      </c>
      <c r="CR37" s="36" t="str">
        <f>IF(CO$35&gt;14,14,"")</f>
        <v/>
      </c>
      <c r="CS37" s="37"/>
      <c r="CT37" s="88" t="str">
        <f>IF(CR37="","",VLOOKUP(CS37,'7 - Barème 2017'!$A$17:$H$249,8))</f>
        <v/>
      </c>
      <c r="CU37" s="85"/>
      <c r="CV37" s="38"/>
      <c r="CW37" s="95"/>
      <c r="CX37" s="112" t="str">
        <f>IF(CY37="","",VLOOKUP(CZ37,'7 - Barème 2017'!$A$17:$G$231,7))</f>
        <v/>
      </c>
      <c r="CY37" s="36" t="str">
        <f>IF(CV$35&gt;14,14,"")</f>
        <v/>
      </c>
      <c r="CZ37" s="37"/>
      <c r="DA37" s="88" t="str">
        <f>IF(CY37="","",VLOOKUP(CZ37,'7 - Barème 2017'!$A$17:$H$249,8))</f>
        <v/>
      </c>
      <c r="DB37" s="38"/>
      <c r="DC37" s="38"/>
      <c r="DD37" s="95"/>
      <c r="DE37" s="112" t="str">
        <f>IF(DF37="","",VLOOKUP(DG37,'7 - Barème 2017'!$A$17:$G$231,7))</f>
        <v/>
      </c>
      <c r="DF37" s="36" t="str">
        <f>IF(DC$35&gt;14,14,"")</f>
        <v/>
      </c>
      <c r="DG37" s="37"/>
      <c r="DH37" s="88" t="str">
        <f>IF(DF37="","",VLOOKUP(DG37,'7 - Barème 2017'!$A$17:$H$249,8))</f>
        <v/>
      </c>
      <c r="DI37" s="85"/>
      <c r="DJ37" s="38"/>
      <c r="DK37" s="95"/>
      <c r="DL37" s="112" t="str">
        <f>IF(DM37="","",VLOOKUP(DN37,'7 - Barème 2017'!$A$17:$G$231,7))</f>
        <v/>
      </c>
      <c r="DM37" s="36" t="str">
        <f>IF(DJ$35&gt;14,14,"")</f>
        <v/>
      </c>
      <c r="DN37" s="37"/>
      <c r="DO37" s="88" t="str">
        <f>IF(DM37="","",VLOOKUP(DN37,'7 - Barème 2017'!$A$17:$H$249,8))</f>
        <v/>
      </c>
      <c r="DP37" s="38"/>
      <c r="DQ37" s="38"/>
      <c r="DR37" s="95"/>
      <c r="DS37" s="112" t="str">
        <f>IF(DT37="","",VLOOKUP(DU37,'7 - Barème 2017'!$A$17:$G$231,7))</f>
        <v/>
      </c>
      <c r="DT37" s="36" t="str">
        <f>IF(DQ$35&gt;14,14,"")</f>
        <v/>
      </c>
      <c r="DU37" s="37"/>
      <c r="DV37" s="88" t="str">
        <f>IF(DT37="","",VLOOKUP(DU37,'7 - Barème 2017'!$A$17:$H$249,8))</f>
        <v/>
      </c>
      <c r="DW37" s="85"/>
      <c r="DX37" s="38"/>
      <c r="DY37" s="95"/>
      <c r="DZ37" s="112" t="str">
        <f>IF(EA37="","",VLOOKUP(EB37,'7 - Barème 2017'!$A$17:$G$231,7))</f>
        <v/>
      </c>
      <c r="EA37" s="36" t="str">
        <f>IF(DX$35&gt;14,14,"")</f>
        <v/>
      </c>
      <c r="EB37" s="37"/>
      <c r="EC37" s="88" t="str">
        <f>IF(EA37="","",VLOOKUP(EB37,'7 - Barème 2017'!$A$17:$H$249,8))</f>
        <v/>
      </c>
      <c r="ED37" s="38"/>
      <c r="EE37" s="38"/>
      <c r="EF37" s="95"/>
      <c r="EG37" s="112" t="str">
        <f>IF(EH37="","",VLOOKUP(EI37,'7 - Barème 2017'!$A$17:$G$231,7))</f>
        <v/>
      </c>
      <c r="EH37" s="36" t="str">
        <f>IF(EE$35&gt;14,14,"")</f>
        <v/>
      </c>
      <c r="EI37" s="37"/>
      <c r="EJ37" s="88" t="str">
        <f>IF(EH37="","",VLOOKUP(EI37,'7 - Barème 2017'!$A$17:$H$249,8))</f>
        <v/>
      </c>
      <c r="EK37" s="85"/>
      <c r="EL37" s="38"/>
      <c r="EM37" s="95"/>
      <c r="EN37" s="112" t="str">
        <f>IF(EO37="","",VLOOKUP(EP37,'7 - Barème 2017'!$A$17:$G$231,7))</f>
        <v/>
      </c>
      <c r="EO37" s="36" t="str">
        <f>IF(EL$35&gt;14,14,"")</f>
        <v/>
      </c>
      <c r="EP37" s="37"/>
      <c r="EQ37" s="88" t="str">
        <f>IF(EO37="","",VLOOKUP(EP37,'7 - Barème 2017'!$A$17:$H$249,8))</f>
        <v/>
      </c>
      <c r="ER37" s="38"/>
      <c r="ES37" s="38"/>
      <c r="ET37" s="95"/>
      <c r="EU37" s="112" t="str">
        <f>IF(EV37="","",VLOOKUP(EW37,'7 - Barème 2017'!$A$17:$G$231,7))</f>
        <v/>
      </c>
      <c r="EV37" s="36" t="str">
        <f>IF(ES$35&gt;14,14,"")</f>
        <v/>
      </c>
      <c r="EW37" s="37"/>
      <c r="EX37" s="88" t="str">
        <f>IF(EV37="","",VLOOKUP(EW37,'7 - Barème 2017'!$A$17:$H$249,8))</f>
        <v/>
      </c>
      <c r="EY37" s="85"/>
      <c r="EZ37" s="38"/>
      <c r="FA37" s="95"/>
      <c r="FB37" s="112" t="str">
        <f>IF(FC37="","",VLOOKUP(FD37,'7 - Barème 2017'!$A$17:$G$231,7))</f>
        <v/>
      </c>
      <c r="FC37" s="36" t="str">
        <f>IF(EZ$35&gt;14,14,"")</f>
        <v/>
      </c>
      <c r="FD37" s="37"/>
      <c r="FE37" s="88" t="str">
        <f>IF(FC37="","",VLOOKUP(FD37,'7 - Barème 2017'!$A$17:$H$249,8))</f>
        <v/>
      </c>
      <c r="FF37" s="38"/>
      <c r="FG37" s="38"/>
      <c r="FH37" s="95"/>
      <c r="FI37" s="112" t="str">
        <f>IF(FJ37="","",VLOOKUP(FK37,'7 - Barème 2017'!$A$17:$G$231,7))</f>
        <v/>
      </c>
      <c r="FJ37" s="36" t="str">
        <f>IF(FG$35&gt;14,14,"")</f>
        <v/>
      </c>
      <c r="FK37" s="37"/>
      <c r="FL37" s="88" t="str">
        <f>IF(FJ37="","",VLOOKUP(FK37,'7 - Barème 2017'!$A$17:$H$249,8))</f>
        <v/>
      </c>
      <c r="FN37" s="177" t="s">
        <v>500</v>
      </c>
    </row>
    <row r="38" spans="1:170" x14ac:dyDescent="0.15">
      <c r="A38" s="85"/>
      <c r="B38" s="95"/>
      <c r="C38" s="95"/>
      <c r="D38" s="112" t="str">
        <f>IF(E38="","",VLOOKUP(F38,'7 - Barème 2017'!$A$17:$G$231,7))</f>
        <v/>
      </c>
      <c r="E38" s="36" t="str">
        <f>IF(B$35&gt;15,15,"")</f>
        <v/>
      </c>
      <c r="F38" s="37"/>
      <c r="G38" s="88" t="str">
        <f>IF(E38="","",VLOOKUP(F38,'7 - Barème 2017'!$A$17:$H$249,8))</f>
        <v/>
      </c>
      <c r="H38" s="38"/>
      <c r="I38" s="38"/>
      <c r="J38" s="38"/>
      <c r="K38" s="112" t="str">
        <f>IF(L38="","",VLOOKUP(M38,'7 - Barème 2017'!$A$17:$G$231,7))</f>
        <v/>
      </c>
      <c r="L38" s="36" t="str">
        <f>IF(I$35&gt;15,15,"")</f>
        <v/>
      </c>
      <c r="M38" s="37"/>
      <c r="N38" s="88" t="str">
        <f>IF(L38="","",VLOOKUP(M38,'7 - Barème 2017'!$A$17:$H$249,8))</f>
        <v/>
      </c>
      <c r="O38" s="85"/>
      <c r="P38" s="38"/>
      <c r="Q38" s="95"/>
      <c r="R38" s="112" t="str">
        <f>IF(S38="","",VLOOKUP(T38,'7 - Barème 2017'!$A$17:$G$231,7))</f>
        <v/>
      </c>
      <c r="S38" s="36" t="str">
        <f>IF(P$35&gt;15,15,"")</f>
        <v/>
      </c>
      <c r="T38" s="37"/>
      <c r="U38" s="88" t="str">
        <f>IF(S38="","",VLOOKUP(T38,'7 - Barème 2017'!$A$17:$H$249,8))</f>
        <v/>
      </c>
      <c r="V38" s="38"/>
      <c r="W38" s="38"/>
      <c r="X38" s="95"/>
      <c r="Y38" s="112" t="str">
        <f>IF(Z38="","",VLOOKUP(AA38,'7 - Barème 2017'!$A$17:$G$231,7))</f>
        <v/>
      </c>
      <c r="Z38" s="36" t="str">
        <f>IF(W$35&gt;15,15,"")</f>
        <v/>
      </c>
      <c r="AA38" s="37"/>
      <c r="AB38" s="88" t="str">
        <f>IF(Z38="","",VLOOKUP(AA38,'7 - Barème 2017'!$A$17:$H$249,8))</f>
        <v/>
      </c>
      <c r="AC38" s="85"/>
      <c r="AD38" s="38"/>
      <c r="AE38" s="95"/>
      <c r="AF38" s="112" t="str">
        <f>IF(AG38="","",VLOOKUP(AH38,'7 - Barème 2017'!$A$17:$G$231,7))</f>
        <v/>
      </c>
      <c r="AG38" s="36" t="str">
        <f>IF(AD$35&gt;15,15,"")</f>
        <v/>
      </c>
      <c r="AH38" s="37"/>
      <c r="AI38" s="88" t="str">
        <f>IF(AG38="","",VLOOKUP(AH38,'7 - Barème 2017'!$A$17:$H$249,8))</f>
        <v/>
      </c>
      <c r="AJ38" s="38"/>
      <c r="AK38" s="38"/>
      <c r="AL38" s="95"/>
      <c r="AM38" s="112" t="str">
        <f>IF(AN38="","",VLOOKUP(AO38,'7 - Barème 2017'!$A$17:$G$231,7))</f>
        <v/>
      </c>
      <c r="AN38" s="36" t="str">
        <f>IF(AK$35&gt;15,15,"")</f>
        <v/>
      </c>
      <c r="AO38" s="37"/>
      <c r="AP38" s="88" t="str">
        <f>IF(AN38="","",VLOOKUP(AO38,'7 - Barème 2017'!$A$17:$H$249,8))</f>
        <v/>
      </c>
      <c r="AQ38" s="85"/>
      <c r="AR38" s="38"/>
      <c r="AS38" s="95"/>
      <c r="AT38" s="112" t="str">
        <f>IF(AU38="","",VLOOKUP(AV38,'7 - Barème 2017'!$A$17:$G$231,7))</f>
        <v/>
      </c>
      <c r="AU38" s="36" t="str">
        <f>IF(AR$35&gt;15,15,"")</f>
        <v/>
      </c>
      <c r="AV38" s="37"/>
      <c r="AW38" s="88" t="str">
        <f>IF(AU38="","",VLOOKUP(AV38,'7 - Barème 2017'!$A$17:$H$249,8))</f>
        <v/>
      </c>
      <c r="AX38" s="38"/>
      <c r="AY38" s="38"/>
      <c r="AZ38" s="95"/>
      <c r="BA38" s="112" t="str">
        <f>IF(BB38="","",VLOOKUP(BC38,'7 - Barème 2017'!$A$17:$G$231,7))</f>
        <v/>
      </c>
      <c r="BB38" s="36" t="str">
        <f>IF(AY$35&gt;15,15,"")</f>
        <v/>
      </c>
      <c r="BC38" s="37"/>
      <c r="BD38" s="88" t="str">
        <f>IF(BB38="","",VLOOKUP(BC38,'7 - Barème 2017'!$A$17:$H$249,8))</f>
        <v/>
      </c>
      <c r="BE38" s="85"/>
      <c r="BF38" s="38"/>
      <c r="BG38" s="95"/>
      <c r="BH38" s="112" t="str">
        <f>IF(BI38="","",VLOOKUP(BJ38,'7 - Barème 2017'!$A$17:$G$231,7))</f>
        <v/>
      </c>
      <c r="BI38" s="36" t="str">
        <f>IF(BF$35&gt;15,15,"")</f>
        <v/>
      </c>
      <c r="BJ38" s="37"/>
      <c r="BK38" s="88" t="str">
        <f>IF(BI38="","",VLOOKUP(BJ38,'7 - Barème 2017'!$A$17:$H$249,8))</f>
        <v/>
      </c>
      <c r="BL38" s="38"/>
      <c r="BM38" s="38"/>
      <c r="BN38" s="95"/>
      <c r="BO38" s="112" t="str">
        <f>IF(BP38="","",VLOOKUP(BQ38,'7 - Barème 2017'!$A$17:$G$231,7))</f>
        <v/>
      </c>
      <c r="BP38" s="36" t="str">
        <f>IF(BM$35&gt;15,15,"")</f>
        <v/>
      </c>
      <c r="BQ38" s="37"/>
      <c r="BR38" s="88" t="str">
        <f>IF(BP38="","",VLOOKUP(BQ38,'7 - Barème 2017'!$A$17:$H$249,8))</f>
        <v/>
      </c>
      <c r="BS38" s="85"/>
      <c r="BT38" s="38"/>
      <c r="BU38" s="95"/>
      <c r="BV38" s="112" t="str">
        <f>IF(BW38="","",VLOOKUP(BX38,'7 - Barème 2017'!$A$17:$G$231,7))</f>
        <v/>
      </c>
      <c r="BW38" s="36" t="str">
        <f>IF(BT$35&gt;15,15,"")</f>
        <v/>
      </c>
      <c r="BX38" s="37"/>
      <c r="BY38" s="88" t="str">
        <f>IF(BW38="","",VLOOKUP(BX38,'7 - Barème 2017'!$A$17:$H$249,8))</f>
        <v/>
      </c>
      <c r="BZ38" s="38"/>
      <c r="CA38" s="38"/>
      <c r="CB38" s="95"/>
      <c r="CC38" s="112" t="str">
        <f>IF(CD38="","",VLOOKUP(CE38,'7 - Barème 2017'!$A$17:$G$231,7))</f>
        <v/>
      </c>
      <c r="CD38" s="36" t="str">
        <f>IF(CA$35&gt;15,15,"")</f>
        <v/>
      </c>
      <c r="CE38" s="37"/>
      <c r="CF38" s="88" t="str">
        <f>IF(CD38="","",VLOOKUP(CE38,'7 - Barème 2017'!$A$17:$H$249,8))</f>
        <v/>
      </c>
      <c r="CG38" s="85"/>
      <c r="CH38" s="38"/>
      <c r="CI38" s="95"/>
      <c r="CJ38" s="112" t="str">
        <f>IF(CK38="","",VLOOKUP(CL38,'7 - Barème 2017'!$A$17:$G$231,7))</f>
        <v/>
      </c>
      <c r="CK38" s="36" t="str">
        <f>IF(CH$35&gt;15,15,"")</f>
        <v/>
      </c>
      <c r="CL38" s="37"/>
      <c r="CM38" s="88" t="str">
        <f>IF(CK38="","",VLOOKUP(CL38,'7 - Barème 2017'!$A$17:$H$249,8))</f>
        <v/>
      </c>
      <c r="CN38" s="38"/>
      <c r="CO38" s="38"/>
      <c r="CP38" s="95"/>
      <c r="CQ38" s="112" t="str">
        <f>IF(CR38="","",VLOOKUP(CS38,'7 - Barème 2017'!$A$17:$G$231,7))</f>
        <v/>
      </c>
      <c r="CR38" s="36" t="str">
        <f>IF(CO$35&gt;15,15,"")</f>
        <v/>
      </c>
      <c r="CS38" s="37"/>
      <c r="CT38" s="88" t="str">
        <f>IF(CR38="","",VLOOKUP(CS38,'7 - Barème 2017'!$A$17:$H$249,8))</f>
        <v/>
      </c>
      <c r="CU38" s="85"/>
      <c r="CV38" s="38"/>
      <c r="CW38" s="95"/>
      <c r="CX38" s="112" t="str">
        <f>IF(CY38="","",VLOOKUP(CZ38,'7 - Barème 2017'!$A$17:$G$231,7))</f>
        <v/>
      </c>
      <c r="CY38" s="36" t="str">
        <f>IF(CV$35&gt;15,15,"")</f>
        <v/>
      </c>
      <c r="CZ38" s="37"/>
      <c r="DA38" s="88" t="str">
        <f>IF(CY38="","",VLOOKUP(CZ38,'7 - Barème 2017'!$A$17:$H$249,8))</f>
        <v/>
      </c>
      <c r="DB38" s="38"/>
      <c r="DC38" s="38"/>
      <c r="DD38" s="95"/>
      <c r="DE38" s="112" t="str">
        <f>IF(DF38="","",VLOOKUP(DG38,'7 - Barème 2017'!$A$17:$G$231,7))</f>
        <v/>
      </c>
      <c r="DF38" s="36" t="str">
        <f>IF(DC$35&gt;15,15,"")</f>
        <v/>
      </c>
      <c r="DG38" s="37"/>
      <c r="DH38" s="88" t="str">
        <f>IF(DF38="","",VLOOKUP(DG38,'7 - Barème 2017'!$A$17:$H$249,8))</f>
        <v/>
      </c>
      <c r="DI38" s="85"/>
      <c r="DJ38" s="38"/>
      <c r="DK38" s="95"/>
      <c r="DL38" s="112" t="str">
        <f>IF(DM38="","",VLOOKUP(DN38,'7 - Barème 2017'!$A$17:$G$231,7))</f>
        <v/>
      </c>
      <c r="DM38" s="36" t="str">
        <f>IF(DJ$35&gt;15,15,"")</f>
        <v/>
      </c>
      <c r="DN38" s="37"/>
      <c r="DO38" s="88" t="str">
        <f>IF(DM38="","",VLOOKUP(DN38,'7 - Barème 2017'!$A$17:$H$249,8))</f>
        <v/>
      </c>
      <c r="DP38" s="38"/>
      <c r="DQ38" s="38"/>
      <c r="DR38" s="95"/>
      <c r="DS38" s="112" t="str">
        <f>IF(DT38="","",VLOOKUP(DU38,'7 - Barème 2017'!$A$17:$G$231,7))</f>
        <v/>
      </c>
      <c r="DT38" s="36" t="str">
        <f>IF(DQ$35&gt;15,15,"")</f>
        <v/>
      </c>
      <c r="DU38" s="37"/>
      <c r="DV38" s="88" t="str">
        <f>IF(DT38="","",VLOOKUP(DU38,'7 - Barème 2017'!$A$17:$H$249,8))</f>
        <v/>
      </c>
      <c r="DW38" s="85"/>
      <c r="DX38" s="38"/>
      <c r="DY38" s="95"/>
      <c r="DZ38" s="112" t="str">
        <f>IF(EA38="","",VLOOKUP(EB38,'7 - Barème 2017'!$A$17:$G$231,7))</f>
        <v/>
      </c>
      <c r="EA38" s="36" t="str">
        <f>IF(DX$35&gt;15,15,"")</f>
        <v/>
      </c>
      <c r="EB38" s="37"/>
      <c r="EC38" s="88" t="str">
        <f>IF(EA38="","",VLOOKUP(EB38,'7 - Barème 2017'!$A$17:$H$249,8))</f>
        <v/>
      </c>
      <c r="ED38" s="38"/>
      <c r="EE38" s="38"/>
      <c r="EF38" s="95"/>
      <c r="EG38" s="112" t="str">
        <f>IF(EH38="","",VLOOKUP(EI38,'7 - Barème 2017'!$A$17:$G$231,7))</f>
        <v/>
      </c>
      <c r="EH38" s="36" t="str">
        <f>IF(EE$35&gt;15,15,"")</f>
        <v/>
      </c>
      <c r="EI38" s="37"/>
      <c r="EJ38" s="88" t="str">
        <f>IF(EH38="","",VLOOKUP(EI38,'7 - Barème 2017'!$A$17:$H$249,8))</f>
        <v/>
      </c>
      <c r="EK38" s="85"/>
      <c r="EL38" s="38"/>
      <c r="EM38" s="95"/>
      <c r="EN38" s="112" t="str">
        <f>IF(EO38="","",VLOOKUP(EP38,'7 - Barème 2017'!$A$17:$G$231,7))</f>
        <v/>
      </c>
      <c r="EO38" s="36" t="str">
        <f>IF(EL$35&gt;15,15,"")</f>
        <v/>
      </c>
      <c r="EP38" s="37"/>
      <c r="EQ38" s="88" t="str">
        <f>IF(EO38="","",VLOOKUP(EP38,'7 - Barème 2017'!$A$17:$H$249,8))</f>
        <v/>
      </c>
      <c r="ER38" s="38"/>
      <c r="ES38" s="38"/>
      <c r="ET38" s="95"/>
      <c r="EU38" s="112" t="str">
        <f>IF(EV38="","",VLOOKUP(EW38,'7 - Barème 2017'!$A$17:$G$231,7))</f>
        <v/>
      </c>
      <c r="EV38" s="36" t="str">
        <f>IF(ES$35&gt;15,15,"")</f>
        <v/>
      </c>
      <c r="EW38" s="37"/>
      <c r="EX38" s="88" t="str">
        <f>IF(EV38="","",VLOOKUP(EW38,'7 - Barème 2017'!$A$17:$H$249,8))</f>
        <v/>
      </c>
      <c r="EY38" s="85"/>
      <c r="EZ38" s="38"/>
      <c r="FA38" s="95"/>
      <c r="FB38" s="112" t="str">
        <f>IF(FC38="","",VLOOKUP(FD38,'7 - Barème 2017'!$A$17:$G$231,7))</f>
        <v/>
      </c>
      <c r="FC38" s="36" t="str">
        <f>IF(EZ$35&gt;15,15,"")</f>
        <v/>
      </c>
      <c r="FD38" s="37"/>
      <c r="FE38" s="88" t="str">
        <f>IF(FC38="","",VLOOKUP(FD38,'7 - Barème 2017'!$A$17:$H$249,8))</f>
        <v/>
      </c>
      <c r="FF38" s="38"/>
      <c r="FG38" s="38"/>
      <c r="FH38" s="95"/>
      <c r="FI38" s="112" t="str">
        <f>IF(FJ38="","",VLOOKUP(FK38,'7 - Barème 2017'!$A$17:$G$231,7))</f>
        <v/>
      </c>
      <c r="FJ38" s="36" t="str">
        <f>IF(FG$35&gt;15,15,"")</f>
        <v/>
      </c>
      <c r="FK38" s="37"/>
      <c r="FL38" s="88" t="str">
        <f>IF(FJ38="","",VLOOKUP(FK38,'7 - Barème 2017'!$A$17:$H$249,8))</f>
        <v/>
      </c>
      <c r="FN38" s="177" t="s">
        <v>623</v>
      </c>
    </row>
    <row r="39" spans="1:170" s="1" customFormat="1" x14ac:dyDescent="0.15">
      <c r="A39" s="97" t="s">
        <v>303</v>
      </c>
      <c r="B39" s="86"/>
      <c r="C39" s="86"/>
      <c r="D39" s="55">
        <f>A24</f>
        <v>0</v>
      </c>
      <c r="E39" s="55"/>
      <c r="F39" s="142">
        <f>IF(A24="",0,IF(B35=1,'7 - Barème 2017'!$E$5/2,(IF(AND(B35&gt;1,A27="e"),SUM(G24:G38)+((VLOOKUP(B35-1,E24:G38,3))/2),SUM(G24:G38)+VLOOKUP(B35-1,E24:G38,3)))))</f>
        <v>0</v>
      </c>
      <c r="G39" s="96" t="str">
        <f>IF(D39=0,"","€")</f>
        <v/>
      </c>
      <c r="H39" s="86" t="s">
        <v>303</v>
      </c>
      <c r="I39" s="86"/>
      <c r="J39" s="86"/>
      <c r="K39" s="55">
        <f>H24</f>
        <v>0</v>
      </c>
      <c r="L39" s="55"/>
      <c r="M39" s="142">
        <f>IF(H24="",0,IF(I35=1,'7 - Barème 2017'!$E$5/2,(IF(AND(I35&gt;1,H27="e"),SUM(N24:N38)+((VLOOKUP(I35-1,L24:N38,3))/2),SUM(N24:N38)+VLOOKUP(I35-1,L24:N38,3)))))</f>
        <v>0</v>
      </c>
      <c r="N39" s="96" t="str">
        <f>IF(K39=0,"","€")</f>
        <v/>
      </c>
      <c r="O39" s="97" t="s">
        <v>303</v>
      </c>
      <c r="P39" s="86"/>
      <c r="Q39" s="86"/>
      <c r="R39" s="55">
        <f>O24</f>
        <v>0</v>
      </c>
      <c r="S39" s="55"/>
      <c r="T39" s="142">
        <f>IF(O24="",0,IF(P35=1,'7 - Barème 2017'!$E$5/2,(IF(AND(P35&gt;1,O27="e"),SUM(U24:U38)+((VLOOKUP(P35-1,S24:U38,3))/2),SUM(U24:U38)+VLOOKUP(P35-1,S24:U38,3)))))</f>
        <v>0</v>
      </c>
      <c r="U39" s="96" t="str">
        <f>IF(R39=0,"","€")</f>
        <v/>
      </c>
      <c r="V39" s="86" t="s">
        <v>303</v>
      </c>
      <c r="W39" s="86"/>
      <c r="X39" s="86"/>
      <c r="Y39" s="55">
        <f>V24</f>
        <v>0</v>
      </c>
      <c r="Z39" s="55"/>
      <c r="AA39" s="142">
        <f>IF(V24="",0,IF(W35=1,'7 - Barème 2017'!$E$5/2,(IF(AND(W35&gt;1,V27="e"),SUM(AB24:AB38)+((VLOOKUP(W35-1,Z24:AB38,3))/2),SUM(AB24:AB38)+VLOOKUP(W35-1,Z24:AB38,3)))))</f>
        <v>0</v>
      </c>
      <c r="AB39" s="96" t="str">
        <f>IF(Y39=0,"","€")</f>
        <v/>
      </c>
      <c r="AC39" s="97" t="s">
        <v>303</v>
      </c>
      <c r="AD39" s="86"/>
      <c r="AE39" s="86"/>
      <c r="AF39" s="55">
        <f>AC24</f>
        <v>0</v>
      </c>
      <c r="AG39" s="55"/>
      <c r="AH39" s="142">
        <f>IF(AC24="",0,IF(AD35=1,'7 - Barème 2017'!$E$5/2,(IF(AND(AD35&gt;1,AC27="e"),SUM(AI24:AI38)+((VLOOKUP(AD35-1,AG24:AI38,3))/2),SUM(AI24:AI38)+VLOOKUP(AD35-1,AG24:AI38,3)))))</f>
        <v>0</v>
      </c>
      <c r="AI39" s="96" t="str">
        <f>IF(AF39=0,"","€")</f>
        <v/>
      </c>
      <c r="AJ39" s="86" t="s">
        <v>303</v>
      </c>
      <c r="AK39" s="86"/>
      <c r="AL39" s="86"/>
      <c r="AM39" s="55">
        <f>AJ24</f>
        <v>0</v>
      </c>
      <c r="AN39" s="55"/>
      <c r="AO39" s="142">
        <f>IF(AJ24="",0,IF(AK35=1,'7 - Barème 2017'!$E$5/2,(IF(AND(AK35&gt;1,AJ27="e"),SUM(AP24:AP38)+((VLOOKUP(AK35-1,AN24:AP38,3))/2),SUM(AP24:AP38)+VLOOKUP(AK35-1,AN24:AP38,3)))))</f>
        <v>0</v>
      </c>
      <c r="AP39" s="96" t="str">
        <f>IF(AM39=0,"","€")</f>
        <v/>
      </c>
      <c r="AQ39" s="97" t="s">
        <v>303</v>
      </c>
      <c r="AR39" s="86"/>
      <c r="AS39" s="86"/>
      <c r="AT39" s="55">
        <f>AQ24</f>
        <v>0</v>
      </c>
      <c r="AU39" s="55"/>
      <c r="AV39" s="142">
        <f>IF(AQ24="",0,IF(AR35=1,'7 - Barème 2017'!$E$5/2,(IF(AND(AR35&gt;1,AQ27="e"),SUM(AW24:AW38)+((VLOOKUP(AR35-1,AU24:AW38,3))/2),SUM(AW24:AW38)+VLOOKUP(AR35-1,AU24:AW38,3)))))</f>
        <v>0</v>
      </c>
      <c r="AW39" s="96" t="str">
        <f>IF(AT39=0,"","€")</f>
        <v/>
      </c>
      <c r="AX39" s="86" t="s">
        <v>303</v>
      </c>
      <c r="AY39" s="86"/>
      <c r="AZ39" s="86"/>
      <c r="BA39" s="55">
        <f>AX24</f>
        <v>0</v>
      </c>
      <c r="BB39" s="55"/>
      <c r="BC39" s="142">
        <f>IF(AX24="",0,IF(AY35=1,'7 - Barème 2017'!$E$5/2,(IF(AND(AY35&gt;1,AX27="e"),SUM(BD24:BD38)+((VLOOKUP(AY35-1,BB24:BD38,3))/2),SUM(BD24:BD38)+VLOOKUP(AY35-1,BB24:BD38,3)))))</f>
        <v>0</v>
      </c>
      <c r="BD39" s="96" t="str">
        <f>IF(BA39=0,"","€")</f>
        <v/>
      </c>
      <c r="BE39" s="97" t="s">
        <v>303</v>
      </c>
      <c r="BF39" s="86"/>
      <c r="BG39" s="86"/>
      <c r="BH39" s="55">
        <f>BE24</f>
        <v>0</v>
      </c>
      <c r="BI39" s="55"/>
      <c r="BJ39" s="142">
        <f>IF(BE24="",0,IF(BF35=1,'7 - Barème 2017'!$E$5/2,(IF(AND(BF35&gt;1,BE27="e"),SUM(BK24:BK38)+((VLOOKUP(BF35-1,BI24:BK38,3))/2),SUM(BK24:BK38)+VLOOKUP(BF35-1,BI24:BK38,3)))))</f>
        <v>0</v>
      </c>
      <c r="BK39" s="96" t="str">
        <f>IF(BH39=0,"","€")</f>
        <v/>
      </c>
      <c r="BL39" s="86" t="s">
        <v>303</v>
      </c>
      <c r="BM39" s="86"/>
      <c r="BN39" s="86"/>
      <c r="BO39" s="55">
        <f>BL24</f>
        <v>0</v>
      </c>
      <c r="BP39" s="55"/>
      <c r="BQ39" s="142">
        <f>IF(BL24="",0,IF(BM35=1,'7 - Barème 2017'!$E$5/2,(IF(AND(BM35&gt;1,BL27="e"),SUM(BR24:BR38)+((VLOOKUP(BM35-1,BP24:BR38,3))/2),SUM(BR24:BR38)+VLOOKUP(BM35-1,BP24:BR38,3)))))</f>
        <v>0</v>
      </c>
      <c r="BR39" s="96" t="str">
        <f>IF(BO39=0,"","€")</f>
        <v/>
      </c>
      <c r="BS39" s="97" t="s">
        <v>303</v>
      </c>
      <c r="BT39" s="86"/>
      <c r="BU39" s="86"/>
      <c r="BV39" s="55">
        <f>BS24</f>
        <v>0</v>
      </c>
      <c r="BW39" s="55"/>
      <c r="BX39" s="142">
        <f>IF(BS24="",0,IF(BT35=1,'7 - Barème 2017'!$E$5/2,(IF(AND(BT35&gt;1,BS27="e"),SUM(BY24:BY38)+((VLOOKUP(BT35-1,BW24:BY38,3))/2),SUM(BY24:BY38)+VLOOKUP(BT35-1,BW24:BY38,3)))))</f>
        <v>0</v>
      </c>
      <c r="BY39" s="96" t="str">
        <f>IF(BV39=0,"","€")</f>
        <v/>
      </c>
      <c r="BZ39" s="86" t="s">
        <v>303</v>
      </c>
      <c r="CA39" s="86"/>
      <c r="CB39" s="86"/>
      <c r="CC39" s="55">
        <f>BZ24</f>
        <v>0</v>
      </c>
      <c r="CD39" s="55"/>
      <c r="CE39" s="142">
        <f>IF(BZ24="",0,IF(CA35=1,'7 - Barème 2017'!$E$5/2,(IF(AND(CA35&gt;1,BZ27="e"),SUM(CF24:CF38)+((VLOOKUP(CA35-1,CD24:CF38,3))/2),SUM(CF24:CF38)+VLOOKUP(CA35-1,CD24:CF38,3)))))</f>
        <v>0</v>
      </c>
      <c r="CF39" s="96" t="str">
        <f>IF(CC39=0,"","€")</f>
        <v/>
      </c>
      <c r="CG39" s="97" t="s">
        <v>303</v>
      </c>
      <c r="CH39" s="86"/>
      <c r="CI39" s="86"/>
      <c r="CJ39" s="55">
        <f>CG24</f>
        <v>0</v>
      </c>
      <c r="CK39" s="55"/>
      <c r="CL39" s="142">
        <f>IF(CG24="",0,IF(CH35=1,'7 - Barème 2017'!$E$5/2,(IF(AND(CH35&gt;1,CG27="e"),SUM(CM24:CM38)+((VLOOKUP(CH35-1,CK24:CM38,3))/2),SUM(CM24:CM38)+VLOOKUP(CH35-1,CK24:CM38,3)))))</f>
        <v>0</v>
      </c>
      <c r="CM39" s="96" t="str">
        <f>IF(CJ39=0,"","€")</f>
        <v/>
      </c>
      <c r="CN39" s="86" t="s">
        <v>303</v>
      </c>
      <c r="CO39" s="86"/>
      <c r="CP39" s="86"/>
      <c r="CQ39" s="55">
        <f>CN24</f>
        <v>0</v>
      </c>
      <c r="CR39" s="55"/>
      <c r="CS39" s="142">
        <f>IF(CN24="",0,IF(CO35=1,'7 - Barème 2017'!$E$5/2,(IF(AND(CO35&gt;1,CN27="e"),SUM(CT24:CT38)+((VLOOKUP(CO35-1,CR24:CT38,3))/2),SUM(CT24:CT38)+VLOOKUP(CO35-1,CR24:CT38,3)))))</f>
        <v>0</v>
      </c>
      <c r="CT39" s="96" t="str">
        <f>IF(CQ39=0,"","€")</f>
        <v/>
      </c>
      <c r="CU39" s="97" t="s">
        <v>303</v>
      </c>
      <c r="CV39" s="86"/>
      <c r="CW39" s="86"/>
      <c r="CX39" s="55">
        <f>CU24</f>
        <v>0</v>
      </c>
      <c r="CY39" s="55"/>
      <c r="CZ39" s="142">
        <f>IF(CU24="",0,IF(CV35=1,'7 - Barème 2017'!$E$5/2,(IF(AND(CV35&gt;1,CU27="e"),SUM(DA24:DA38)+((VLOOKUP(CV35-1,CY24:DA38,3))/2),SUM(DA24:DA38)+VLOOKUP(CV35-1,CY24:DA38,3)))))</f>
        <v>0</v>
      </c>
      <c r="DA39" s="96" t="str">
        <f>IF(CX39=0,"","€")</f>
        <v/>
      </c>
      <c r="DB39" s="86" t="s">
        <v>303</v>
      </c>
      <c r="DC39" s="86"/>
      <c r="DD39" s="86"/>
      <c r="DE39" s="55">
        <f>DB24</f>
        <v>0</v>
      </c>
      <c r="DF39" s="55"/>
      <c r="DG39" s="142">
        <f>IF(DB24="",0,IF(DC35=1,'7 - Barème 2017'!$E$5/2,(IF(AND(DC35&gt;1,DB27="e"),SUM(DH24:DH38)+((VLOOKUP(DC35-1,DF24:DH38,3))/2),SUM(DH24:DH38)+VLOOKUP(DC35-1,DF24:DH38,3)))))</f>
        <v>0</v>
      </c>
      <c r="DH39" s="96" t="str">
        <f>IF(DE39=0,"","€")</f>
        <v/>
      </c>
      <c r="DI39" s="97" t="s">
        <v>303</v>
      </c>
      <c r="DJ39" s="86"/>
      <c r="DK39" s="86"/>
      <c r="DL39" s="55">
        <f>DI24</f>
        <v>0</v>
      </c>
      <c r="DM39" s="55"/>
      <c r="DN39" s="142">
        <f>IF(DI24="",0,IF(DJ35=1,'7 - Barème 2017'!$E$5/2,(IF(AND(DJ35&gt;1,DI27="e"),SUM(DO24:DO38)+((VLOOKUP(DJ35-1,DM24:DO38,3))/2),SUM(DO24:DO38)+VLOOKUP(DJ35-1,DM24:DO38,3)))))</f>
        <v>0</v>
      </c>
      <c r="DO39" s="96" t="str">
        <f>IF(DL39=0,"","€")</f>
        <v/>
      </c>
      <c r="DP39" s="86" t="s">
        <v>303</v>
      </c>
      <c r="DQ39" s="86"/>
      <c r="DR39" s="86"/>
      <c r="DS39" s="55">
        <f>DP24</f>
        <v>0</v>
      </c>
      <c r="DT39" s="55"/>
      <c r="DU39" s="142">
        <f>IF(DP24="",0,IF(DQ35=1,'7 - Barème 2017'!$E$5/2,(IF(AND(DQ35&gt;1,DP27="e"),SUM(DV24:DV38)+((VLOOKUP(DQ35-1,DT24:DV38,3))/2),SUM(DV24:DV38)+VLOOKUP(DQ35-1,DT24:DV38,3)))))</f>
        <v>0</v>
      </c>
      <c r="DV39" s="96" t="str">
        <f>IF(DS39=0,"","€")</f>
        <v/>
      </c>
      <c r="DW39" s="97" t="s">
        <v>303</v>
      </c>
      <c r="DX39" s="86"/>
      <c r="DY39" s="86"/>
      <c r="DZ39" s="55">
        <f>DW24</f>
        <v>0</v>
      </c>
      <c r="EA39" s="55"/>
      <c r="EB39" s="142">
        <f>IF(DW24="",0,IF(DX35=1,'7 - Barème 2017'!$E$5/2,(IF(AND(DX35&gt;1,DW27="e"),SUM(EC24:EC38)+((VLOOKUP(DX35-1,EA24:EC38,3))/2),SUM(EC24:EC38)+VLOOKUP(DX35-1,EA24:EC38,3)))))</f>
        <v>0</v>
      </c>
      <c r="EC39" s="96" t="str">
        <f>IF(DZ39=0,"","€")</f>
        <v/>
      </c>
      <c r="ED39" s="86" t="s">
        <v>303</v>
      </c>
      <c r="EE39" s="86"/>
      <c r="EF39" s="86"/>
      <c r="EG39" s="55">
        <f>ED24</f>
        <v>0</v>
      </c>
      <c r="EH39" s="55"/>
      <c r="EI39" s="142">
        <f>IF(ED24="",0,IF(EE35=1,'7 - Barème 2017'!$E$5/2,(IF(AND(EE35&gt;1,ED27="e"),SUM(EJ24:EJ38)+((VLOOKUP(EE35-1,EH24:EJ38,3))/2),SUM(EJ24:EJ38)+VLOOKUP(EE35-1,EH24:EJ38,3)))))</f>
        <v>0</v>
      </c>
      <c r="EJ39" s="96" t="str">
        <f>IF(EG39=0,"","€")</f>
        <v/>
      </c>
      <c r="EK39" s="97" t="s">
        <v>303</v>
      </c>
      <c r="EL39" s="86"/>
      <c r="EM39" s="86"/>
      <c r="EN39" s="55">
        <f>EK24</f>
        <v>0</v>
      </c>
      <c r="EO39" s="55"/>
      <c r="EP39" s="142">
        <f>IF(EK24="",0,IF(EL35=1,'7 - Barème 2017'!$E$5/2,(IF(AND(EL35&gt;1,EK27="e"),SUM(EQ24:EQ38)+((VLOOKUP(EL35-1,EO24:EQ38,3))/2),SUM(EQ24:EQ38)+VLOOKUP(EL35-1,EO24:EQ38,3)))))</f>
        <v>0</v>
      </c>
      <c r="EQ39" s="96" t="str">
        <f>IF(EN39=0,"","€")</f>
        <v/>
      </c>
      <c r="ER39" s="86" t="s">
        <v>303</v>
      </c>
      <c r="ES39" s="86"/>
      <c r="ET39" s="86"/>
      <c r="EU39" s="55">
        <f>ER24</f>
        <v>0</v>
      </c>
      <c r="EV39" s="55"/>
      <c r="EW39" s="142">
        <f>IF(ER24="",0,IF(ES35=1,'7 - Barème 2017'!$E$5/2,(IF(AND(ES35&gt;1,ER27="e"),SUM(EX24:EX38)+((VLOOKUP(ES35-1,EV24:EX38,3))/2),SUM(EX24:EX38)+VLOOKUP(ES35-1,EV24:EX38,3)))))</f>
        <v>0</v>
      </c>
      <c r="EX39" s="96" t="str">
        <f>IF(EU39=0,"","€")</f>
        <v/>
      </c>
      <c r="EY39" s="97" t="s">
        <v>303</v>
      </c>
      <c r="EZ39" s="86"/>
      <c r="FA39" s="86"/>
      <c r="FB39" s="55">
        <f>EY24</f>
        <v>0</v>
      </c>
      <c r="FC39" s="55"/>
      <c r="FD39" s="142">
        <f>IF(EY24="",0,IF(EZ35=1,'7 - Barème 2017'!$E$5/2,(IF(AND(EZ35&gt;1,EY27="e"),SUM(FE24:FE38)+((VLOOKUP(EZ35-1,FC24:FE38,3))/2),SUM(FE24:FE38)+VLOOKUP(EZ35-1,FC24:FE38,3)))))</f>
        <v>0</v>
      </c>
      <c r="FE39" s="96" t="str">
        <f>IF(FB39=0,"","€")</f>
        <v/>
      </c>
      <c r="FF39" s="86" t="s">
        <v>303</v>
      </c>
      <c r="FG39" s="86"/>
      <c r="FH39" s="86"/>
      <c r="FI39" s="55">
        <f>FF24</f>
        <v>0</v>
      </c>
      <c r="FJ39" s="55"/>
      <c r="FK39" s="142">
        <f>IF(FF24="",0,IF(FG35=1,'7 - Barème 2017'!$E$5/2,(IF(AND(FG35&gt;1,FF27="e"),SUM(FL24:FL38)+((VLOOKUP(FG35-1,FJ24:FL38,3))/2),SUM(FL24:FL38)+VLOOKUP(FG35-1,FJ24:FL38,3)))))</f>
        <v>0</v>
      </c>
      <c r="FL39" s="96" t="str">
        <f>IF(FI39=0,"","€")</f>
        <v/>
      </c>
      <c r="FN39" s="31" t="s">
        <v>820</v>
      </c>
    </row>
    <row r="40" spans="1:170" x14ac:dyDescent="0.15">
      <c r="A40" s="98"/>
      <c r="B40" s="59"/>
      <c r="C40" s="59"/>
      <c r="D40" s="81"/>
      <c r="E40" s="59"/>
      <c r="F40" s="80"/>
      <c r="G40" s="80"/>
      <c r="H40" s="80"/>
      <c r="I40" s="80"/>
      <c r="J40" s="80"/>
      <c r="K40" s="81"/>
      <c r="L40" s="59"/>
      <c r="M40" s="80"/>
      <c r="N40" s="60"/>
      <c r="O40" s="98"/>
      <c r="P40" s="80"/>
      <c r="Q40" s="59"/>
      <c r="R40" s="81"/>
      <c r="S40" s="59"/>
      <c r="T40" s="80"/>
      <c r="U40" s="80"/>
      <c r="V40" s="80"/>
      <c r="W40" s="80"/>
      <c r="X40" s="59"/>
      <c r="Y40" s="81"/>
      <c r="Z40" s="59"/>
      <c r="AA40" s="80"/>
      <c r="AB40" s="60"/>
      <c r="AC40" s="98"/>
      <c r="AD40" s="80"/>
      <c r="AE40" s="59"/>
      <c r="AF40" s="81"/>
      <c r="AG40" s="59"/>
      <c r="AH40" s="80"/>
      <c r="AI40" s="80"/>
      <c r="AJ40" s="80"/>
      <c r="AK40" s="80"/>
      <c r="AL40" s="59"/>
      <c r="AM40" s="81"/>
      <c r="AN40" s="59"/>
      <c r="AO40" s="80"/>
      <c r="AP40" s="60"/>
      <c r="AQ40" s="98"/>
      <c r="AR40" s="80"/>
      <c r="AS40" s="59"/>
      <c r="AT40" s="81"/>
      <c r="AU40" s="59"/>
      <c r="AV40" s="80"/>
      <c r="AW40" s="80"/>
      <c r="AX40" s="80"/>
      <c r="AY40" s="80"/>
      <c r="AZ40" s="59"/>
      <c r="BA40" s="81"/>
      <c r="BB40" s="59"/>
      <c r="BC40" s="80"/>
      <c r="BD40" s="60"/>
      <c r="BE40" s="98"/>
      <c r="BF40" s="80"/>
      <c r="BG40" s="59"/>
      <c r="BH40" s="81"/>
      <c r="BI40" s="59"/>
      <c r="BJ40" s="80"/>
      <c r="BK40" s="80"/>
      <c r="BL40" s="80"/>
      <c r="BM40" s="80"/>
      <c r="BN40" s="59"/>
      <c r="BO40" s="81"/>
      <c r="BP40" s="59"/>
      <c r="BQ40" s="80"/>
      <c r="BR40" s="60"/>
      <c r="BS40" s="98"/>
      <c r="BT40" s="80"/>
      <c r="BU40" s="59"/>
      <c r="BV40" s="81"/>
      <c r="BW40" s="59"/>
      <c r="BX40" s="80"/>
      <c r="BY40" s="80"/>
      <c r="BZ40" s="80"/>
      <c r="CA40" s="80"/>
      <c r="CB40" s="59"/>
      <c r="CC40" s="81"/>
      <c r="CD40" s="59"/>
      <c r="CE40" s="80"/>
      <c r="CF40" s="60"/>
      <c r="CG40" s="98"/>
      <c r="CH40" s="80"/>
      <c r="CI40" s="59"/>
      <c r="CJ40" s="81"/>
      <c r="CK40" s="59"/>
      <c r="CL40" s="80"/>
      <c r="CM40" s="80"/>
      <c r="CN40" s="80"/>
      <c r="CO40" s="80"/>
      <c r="CP40" s="59"/>
      <c r="CQ40" s="81"/>
      <c r="CR40" s="59"/>
      <c r="CS40" s="80"/>
      <c r="CT40" s="60"/>
      <c r="CU40" s="98"/>
      <c r="CV40" s="80"/>
      <c r="CW40" s="59"/>
      <c r="CX40" s="81"/>
      <c r="CY40" s="59"/>
      <c r="CZ40" s="80"/>
      <c r="DA40" s="80"/>
      <c r="DB40" s="80"/>
      <c r="DC40" s="80"/>
      <c r="DD40" s="59"/>
      <c r="DE40" s="81"/>
      <c r="DF40" s="59"/>
      <c r="DG40" s="80"/>
      <c r="DH40" s="60"/>
      <c r="DI40" s="98"/>
      <c r="DJ40" s="80"/>
      <c r="DK40" s="59"/>
      <c r="DL40" s="81"/>
      <c r="DM40" s="59"/>
      <c r="DN40" s="80"/>
      <c r="DO40" s="80"/>
      <c r="DP40" s="80"/>
      <c r="DQ40" s="80"/>
      <c r="DR40" s="59"/>
      <c r="DS40" s="81"/>
      <c r="DT40" s="59"/>
      <c r="DU40" s="80"/>
      <c r="DV40" s="60"/>
      <c r="DW40" s="98"/>
      <c r="DX40" s="80"/>
      <c r="DY40" s="59"/>
      <c r="DZ40" s="81"/>
      <c r="EA40" s="59"/>
      <c r="EB40" s="80"/>
      <c r="EC40" s="80"/>
      <c r="ED40" s="80"/>
      <c r="EE40" s="80"/>
      <c r="EF40" s="59"/>
      <c r="EG40" s="81"/>
      <c r="EH40" s="59"/>
      <c r="EI40" s="80"/>
      <c r="EJ40" s="60"/>
      <c r="EK40" s="98"/>
      <c r="EL40" s="80"/>
      <c r="EM40" s="59"/>
      <c r="EN40" s="81"/>
      <c r="EO40" s="59"/>
      <c r="EP40" s="80"/>
      <c r="EQ40" s="80"/>
      <c r="ER40" s="80"/>
      <c r="ES40" s="80"/>
      <c r="ET40" s="59"/>
      <c r="EU40" s="81"/>
      <c r="EV40" s="59"/>
      <c r="EW40" s="80"/>
      <c r="EX40" s="60"/>
      <c r="EY40" s="98"/>
      <c r="EZ40" s="80"/>
      <c r="FA40" s="59"/>
      <c r="FB40" s="81"/>
      <c r="FC40" s="59"/>
      <c r="FD40" s="80"/>
      <c r="FE40" s="80"/>
      <c r="FF40" s="80"/>
      <c r="FG40" s="80"/>
      <c r="FH40" s="59"/>
      <c r="FI40" s="81"/>
      <c r="FJ40" s="59"/>
      <c r="FK40" s="80"/>
      <c r="FL40" s="60"/>
      <c r="FN40" s="177" t="s">
        <v>501</v>
      </c>
    </row>
    <row r="41" spans="1:170" x14ac:dyDescent="0.15">
      <c r="A41" s="49" t="s">
        <v>711</v>
      </c>
      <c r="B41" s="25"/>
      <c r="C41" s="25"/>
      <c r="D41" s="30">
        <f>IF(A42="",0,B53-1)</f>
        <v>0</v>
      </c>
      <c r="E41" s="36" t="s">
        <v>656</v>
      </c>
      <c r="F41" s="25"/>
      <c r="G41" s="46"/>
      <c r="H41" s="25" t="s">
        <v>520</v>
      </c>
      <c r="I41" s="14"/>
      <c r="J41" s="14"/>
      <c r="K41" s="30">
        <f>IF(H42="",0,I53-1)</f>
        <v>0</v>
      </c>
      <c r="L41" s="36" t="s">
        <v>656</v>
      </c>
      <c r="M41" s="25"/>
      <c r="N41" s="46"/>
      <c r="O41" s="49" t="s">
        <v>711</v>
      </c>
      <c r="P41" s="14"/>
      <c r="Q41" s="25"/>
      <c r="R41" s="30">
        <f>IF(O42="",0,P53-1)</f>
        <v>0</v>
      </c>
      <c r="S41" s="36" t="s">
        <v>656</v>
      </c>
      <c r="T41" s="25"/>
      <c r="U41" s="46"/>
      <c r="V41" s="25" t="s">
        <v>520</v>
      </c>
      <c r="W41" s="14"/>
      <c r="X41" s="25"/>
      <c r="Y41" s="30">
        <f>IF(V42="",0,W53-1)</f>
        <v>0</v>
      </c>
      <c r="Z41" s="36" t="s">
        <v>656</v>
      </c>
      <c r="AA41" s="25"/>
      <c r="AB41" s="46"/>
      <c r="AC41" s="49" t="s">
        <v>711</v>
      </c>
      <c r="AD41" s="14"/>
      <c r="AE41" s="25"/>
      <c r="AF41" s="30">
        <f>IF(AC42="",0,AD53-1)</f>
        <v>0</v>
      </c>
      <c r="AG41" s="36" t="s">
        <v>656</v>
      </c>
      <c r="AH41" s="25"/>
      <c r="AI41" s="46"/>
      <c r="AJ41" s="25" t="s">
        <v>520</v>
      </c>
      <c r="AK41" s="14"/>
      <c r="AL41" s="25"/>
      <c r="AM41" s="30">
        <f>IF(AJ42="",0,AK53-1)</f>
        <v>0</v>
      </c>
      <c r="AN41" s="36" t="s">
        <v>656</v>
      </c>
      <c r="AO41" s="25"/>
      <c r="AP41" s="46"/>
      <c r="AQ41" s="49" t="s">
        <v>711</v>
      </c>
      <c r="AR41" s="14"/>
      <c r="AS41" s="25"/>
      <c r="AT41" s="30">
        <f>IF(AQ42="",0,AR53-1)</f>
        <v>0</v>
      </c>
      <c r="AU41" s="36" t="s">
        <v>656</v>
      </c>
      <c r="AV41" s="25"/>
      <c r="AW41" s="46"/>
      <c r="AX41" s="25" t="s">
        <v>520</v>
      </c>
      <c r="AY41" s="14"/>
      <c r="AZ41" s="25"/>
      <c r="BA41" s="30">
        <f>IF(AX42="",0,AY53-1)</f>
        <v>0</v>
      </c>
      <c r="BB41" s="36" t="s">
        <v>656</v>
      </c>
      <c r="BC41" s="25"/>
      <c r="BD41" s="46"/>
      <c r="BE41" s="49" t="s">
        <v>711</v>
      </c>
      <c r="BF41" s="14"/>
      <c r="BG41" s="25"/>
      <c r="BH41" s="30">
        <f>IF(BE42="",0,BF53-1)</f>
        <v>0</v>
      </c>
      <c r="BI41" s="36" t="s">
        <v>656</v>
      </c>
      <c r="BJ41" s="25"/>
      <c r="BK41" s="46"/>
      <c r="BL41" s="25" t="s">
        <v>520</v>
      </c>
      <c r="BM41" s="14"/>
      <c r="BN41" s="25"/>
      <c r="BO41" s="30">
        <f>IF(BL42="",0,BM53-1)</f>
        <v>0</v>
      </c>
      <c r="BP41" s="36" t="s">
        <v>656</v>
      </c>
      <c r="BQ41" s="25"/>
      <c r="BR41" s="107"/>
      <c r="BS41" s="49" t="s">
        <v>711</v>
      </c>
      <c r="BT41" s="14"/>
      <c r="BU41" s="25"/>
      <c r="BV41" s="30">
        <f>IF(BS42="",0,BT53-1)</f>
        <v>0</v>
      </c>
      <c r="BW41" s="36" t="s">
        <v>656</v>
      </c>
      <c r="BX41" s="25"/>
      <c r="BY41" s="46"/>
      <c r="BZ41" s="25" t="s">
        <v>520</v>
      </c>
      <c r="CA41" s="14"/>
      <c r="CB41" s="25"/>
      <c r="CC41" s="30">
        <f>IF(BZ42="",0,CA53-1)</f>
        <v>0</v>
      </c>
      <c r="CD41" s="36" t="s">
        <v>656</v>
      </c>
      <c r="CE41" s="25"/>
      <c r="CF41" s="46"/>
      <c r="CG41" s="49" t="s">
        <v>711</v>
      </c>
      <c r="CH41" s="14"/>
      <c r="CI41" s="25"/>
      <c r="CJ41" s="30">
        <f>IF(CG42="",0,CH53-1)</f>
        <v>0</v>
      </c>
      <c r="CK41" s="36" t="s">
        <v>656</v>
      </c>
      <c r="CL41" s="25"/>
      <c r="CM41" s="46"/>
      <c r="CN41" s="25" t="s">
        <v>520</v>
      </c>
      <c r="CO41" s="14"/>
      <c r="CP41" s="25"/>
      <c r="CQ41" s="30">
        <f>IF(CN42="",0,CO53-1)</f>
        <v>0</v>
      </c>
      <c r="CR41" s="36" t="s">
        <v>656</v>
      </c>
      <c r="CS41" s="25"/>
      <c r="CT41" s="46"/>
      <c r="CU41" s="49" t="s">
        <v>711</v>
      </c>
      <c r="CV41" s="14"/>
      <c r="CW41" s="25"/>
      <c r="CX41" s="30">
        <f>IF(CU42="",0,CV53-1)</f>
        <v>0</v>
      </c>
      <c r="CY41" s="36" t="s">
        <v>656</v>
      </c>
      <c r="CZ41" s="25"/>
      <c r="DA41" s="46"/>
      <c r="DB41" s="25" t="s">
        <v>520</v>
      </c>
      <c r="DC41" s="14"/>
      <c r="DD41" s="25"/>
      <c r="DE41" s="30">
        <f>IF(DB42="",0,DC53-1)</f>
        <v>0</v>
      </c>
      <c r="DF41" s="36" t="s">
        <v>656</v>
      </c>
      <c r="DG41" s="25"/>
      <c r="DH41" s="46"/>
      <c r="DI41" s="49" t="s">
        <v>711</v>
      </c>
      <c r="DJ41" s="14"/>
      <c r="DK41" s="25"/>
      <c r="DL41" s="30">
        <f>IF(DI42="",0,DJ53-1)</f>
        <v>0</v>
      </c>
      <c r="DM41" s="36" t="s">
        <v>656</v>
      </c>
      <c r="DN41" s="25"/>
      <c r="DO41" s="46"/>
      <c r="DP41" s="25" t="s">
        <v>520</v>
      </c>
      <c r="DQ41" s="14"/>
      <c r="DR41" s="25"/>
      <c r="DS41" s="30">
        <f>IF(DP42="",0,DQ53-1)</f>
        <v>0</v>
      </c>
      <c r="DT41" s="36" t="s">
        <v>656</v>
      </c>
      <c r="DU41" s="25"/>
      <c r="DV41" s="46"/>
      <c r="DW41" s="49" t="s">
        <v>711</v>
      </c>
      <c r="DX41" s="14"/>
      <c r="DY41" s="25"/>
      <c r="DZ41" s="30">
        <f>IF(DW42="",0,DX53-1)</f>
        <v>0</v>
      </c>
      <c r="EA41" s="36" t="s">
        <v>656</v>
      </c>
      <c r="EB41" s="25"/>
      <c r="EC41" s="46"/>
      <c r="ED41" s="25" t="s">
        <v>520</v>
      </c>
      <c r="EE41" s="14"/>
      <c r="EF41" s="25"/>
      <c r="EG41" s="30">
        <f>IF(ED42="",0,EE53-1)</f>
        <v>0</v>
      </c>
      <c r="EH41" s="36" t="s">
        <v>656</v>
      </c>
      <c r="EI41" s="25"/>
      <c r="EJ41" s="46"/>
      <c r="EK41" s="49" t="s">
        <v>711</v>
      </c>
      <c r="EL41" s="14"/>
      <c r="EM41" s="25"/>
      <c r="EN41" s="30">
        <f>IF(EK42="",0,EL53-1)</f>
        <v>0</v>
      </c>
      <c r="EO41" s="36" t="s">
        <v>656</v>
      </c>
      <c r="EP41" s="25"/>
      <c r="EQ41" s="46"/>
      <c r="ER41" s="25" t="s">
        <v>520</v>
      </c>
      <c r="ES41" s="14"/>
      <c r="ET41" s="25"/>
      <c r="EU41" s="30">
        <f>IF(ER42="",0,ES53-1)</f>
        <v>0</v>
      </c>
      <c r="EV41" s="36" t="s">
        <v>656</v>
      </c>
      <c r="EW41" s="25"/>
      <c r="EX41" s="46"/>
      <c r="EY41" s="49" t="s">
        <v>711</v>
      </c>
      <c r="EZ41" s="14"/>
      <c r="FA41" s="25"/>
      <c r="FB41" s="30">
        <f>IF(EY42="",0,EZ53-1)</f>
        <v>0</v>
      </c>
      <c r="FC41" s="36" t="s">
        <v>656</v>
      </c>
      <c r="FD41" s="25"/>
      <c r="FE41" s="46"/>
      <c r="FF41" s="25" t="s">
        <v>520</v>
      </c>
      <c r="FG41" s="14"/>
      <c r="FH41" s="25"/>
      <c r="FI41" s="30">
        <f>IF(FF42="",0,FG53-1)</f>
        <v>0</v>
      </c>
      <c r="FJ41" s="36" t="s">
        <v>656</v>
      </c>
      <c r="FK41" s="25"/>
      <c r="FL41" s="46"/>
      <c r="FN41" s="177" t="s">
        <v>699</v>
      </c>
    </row>
    <row r="42" spans="1:170" x14ac:dyDescent="0.15">
      <c r="A42" s="82"/>
      <c r="B42" s="25"/>
      <c r="C42" s="94" t="str">
        <f>IF(A42="","",1)</f>
        <v/>
      </c>
      <c r="D42" s="112" t="str">
        <f>IF(E42="","",VLOOKUP(F42,'7 - Barème 2017'!$A$17:$G$231,7))</f>
        <v/>
      </c>
      <c r="E42" s="36" t="str">
        <f>IF(B$53&gt;1,1,"")</f>
        <v/>
      </c>
      <c r="F42" s="39"/>
      <c r="G42" s="88" t="str">
        <f>IF(E42="","",VLOOKUP(F42,'7 - Barème 2017'!$A$17:$H$249,8))</f>
        <v/>
      </c>
      <c r="H42" s="78"/>
      <c r="I42" s="14"/>
      <c r="J42" s="94" t="str">
        <f>IF(H42="","",1)</f>
        <v/>
      </c>
      <c r="K42" s="112" t="str">
        <f>IF(L42="","",VLOOKUP(M42,'7 - Barème 2017'!$A$17:$G$231,7))</f>
        <v/>
      </c>
      <c r="L42" s="36" t="str">
        <f>IF(I$53&gt;1,1,"")</f>
        <v/>
      </c>
      <c r="M42" s="39"/>
      <c r="N42" s="88" t="str">
        <f>IF(L42="","",VLOOKUP(M42,'7 - Barème 2017'!$A$17:$H$249,8))</f>
        <v/>
      </c>
      <c r="O42" s="82"/>
      <c r="P42" s="14"/>
      <c r="Q42" s="94" t="str">
        <f>IF(O42="","",1)</f>
        <v/>
      </c>
      <c r="R42" s="112" t="str">
        <f>IF(S42="","",VLOOKUP(T42,'7 - Barème 2017'!$A$17:$G$231,7))</f>
        <v/>
      </c>
      <c r="S42" s="36" t="str">
        <f>IF(P$53&gt;1,1,"")</f>
        <v/>
      </c>
      <c r="T42" s="39"/>
      <c r="U42" s="88" t="str">
        <f>IF(S42="","",VLOOKUP(T42,'7 - Barème 2017'!$A$17:$H$249,8))</f>
        <v/>
      </c>
      <c r="V42" s="78"/>
      <c r="W42" s="14"/>
      <c r="X42" s="94" t="str">
        <f>IF(V42="","",1)</f>
        <v/>
      </c>
      <c r="Y42" s="112" t="str">
        <f>IF(Z42="","",VLOOKUP(AA42,'7 - Barème 2017'!$A$17:$G$231,7))</f>
        <v/>
      </c>
      <c r="Z42" s="36" t="str">
        <f>IF(W$53&gt;1,1,"")</f>
        <v/>
      </c>
      <c r="AA42" s="39"/>
      <c r="AB42" s="88" t="str">
        <f>IF(Z42="","",VLOOKUP(AA42,'7 - Barème 2017'!$A$17:$H$249,8))</f>
        <v/>
      </c>
      <c r="AC42" s="82"/>
      <c r="AD42" s="14"/>
      <c r="AE42" s="94" t="str">
        <f>IF(AC42="","",1)</f>
        <v/>
      </c>
      <c r="AF42" s="112" t="str">
        <f>IF(AG42="","",VLOOKUP(AH42,'7 - Barème 2017'!$A$17:$G$231,7))</f>
        <v/>
      </c>
      <c r="AG42" s="36" t="str">
        <f>IF(AD$53&gt;1,1,"")</f>
        <v/>
      </c>
      <c r="AH42" s="39"/>
      <c r="AI42" s="88" t="str">
        <f>IF(AG42="","",VLOOKUP(AH42,'7 - Barème 2017'!$A$17:$H$249,8))</f>
        <v/>
      </c>
      <c r="AJ42" s="78"/>
      <c r="AK42" s="14"/>
      <c r="AL42" s="94" t="str">
        <f>IF(AJ42="","",1)</f>
        <v/>
      </c>
      <c r="AM42" s="112" t="str">
        <f>IF(AN42="","",VLOOKUP(AO42,'7 - Barème 2017'!$A$17:$G$231,7))</f>
        <v/>
      </c>
      <c r="AN42" s="36" t="str">
        <f>IF(AK$53&gt;1,1,"")</f>
        <v/>
      </c>
      <c r="AO42" s="39"/>
      <c r="AP42" s="88" t="str">
        <f>IF(AN42="","",VLOOKUP(AO42,'7 - Barème 2017'!$A$17:$H$249,8))</f>
        <v/>
      </c>
      <c r="AQ42" s="82"/>
      <c r="AR42" s="14"/>
      <c r="AS42" s="94" t="str">
        <f>IF(AQ42="","",1)</f>
        <v/>
      </c>
      <c r="AT42" s="112" t="str">
        <f>IF(AU42="","",VLOOKUP(AV42,'7 - Barème 2017'!$A$17:$G$231,7))</f>
        <v/>
      </c>
      <c r="AU42" s="36" t="str">
        <f>IF(AR$53&gt;1,1,"")</f>
        <v/>
      </c>
      <c r="AV42" s="39"/>
      <c r="AW42" s="88" t="str">
        <f>IF(AU42="","",VLOOKUP(AV42,'7 - Barème 2017'!$A$17:$H$249,8))</f>
        <v/>
      </c>
      <c r="AX42" s="78"/>
      <c r="AY42" s="14"/>
      <c r="AZ42" s="94" t="str">
        <f>IF(AX42="","",1)</f>
        <v/>
      </c>
      <c r="BA42" s="112" t="str">
        <f>IF(BB42="","",VLOOKUP(BC42,'7 - Barème 2017'!$A$17:$G$231,7))</f>
        <v/>
      </c>
      <c r="BB42" s="36" t="str">
        <f>IF(AY$53&gt;1,1,"")</f>
        <v/>
      </c>
      <c r="BC42" s="39"/>
      <c r="BD42" s="88" t="str">
        <f>IF(BB42="","",VLOOKUP(BC42,'7 - Barème 2017'!$A$17:$H$249,8))</f>
        <v/>
      </c>
      <c r="BE42" s="82"/>
      <c r="BF42" s="14"/>
      <c r="BG42" s="94" t="str">
        <f>IF(BE42="","",1)</f>
        <v/>
      </c>
      <c r="BH42" s="112" t="str">
        <f>IF(BI42="","",VLOOKUP(BJ42,'7 - Barème 2017'!$A$17:$G$231,7))</f>
        <v/>
      </c>
      <c r="BI42" s="36" t="str">
        <f>IF(BF$53&gt;1,1,"")</f>
        <v/>
      </c>
      <c r="BJ42" s="39"/>
      <c r="BK42" s="88" t="str">
        <f>IF(BI42="","",VLOOKUP(BJ42,'7 - Barème 2017'!$A$17:$H$249,8))</f>
        <v/>
      </c>
      <c r="BL42" s="78"/>
      <c r="BM42" s="14"/>
      <c r="BN42" s="94" t="str">
        <f>IF(BL42="","",1)</f>
        <v/>
      </c>
      <c r="BO42" s="112" t="str">
        <f>IF(BP42="","",VLOOKUP(BQ42,'7 - Barème 2017'!$A$17:$G$231,7))</f>
        <v/>
      </c>
      <c r="BP42" s="36" t="str">
        <f>IF(BM$53&gt;1,1,"")</f>
        <v/>
      </c>
      <c r="BQ42" s="39"/>
      <c r="BR42" s="88" t="str">
        <f>IF(BP42="","",VLOOKUP(BQ42,'7 - Barème 2017'!$A$17:$H$249,8))</f>
        <v/>
      </c>
      <c r="BS42" s="82"/>
      <c r="BT42" s="14"/>
      <c r="BU42" s="94" t="str">
        <f>IF(BS42="","",1)</f>
        <v/>
      </c>
      <c r="BV42" s="112" t="str">
        <f>IF(BW42="","",VLOOKUP(BX42,'7 - Barème 2017'!$A$17:$G$231,7))</f>
        <v/>
      </c>
      <c r="BW42" s="36" t="str">
        <f>IF(BT$53&gt;1,1,"")</f>
        <v/>
      </c>
      <c r="BX42" s="39"/>
      <c r="BY42" s="88" t="str">
        <f>IF(BW42="","",VLOOKUP(BX42,'7 - Barème 2017'!$A$17:$H$249,8))</f>
        <v/>
      </c>
      <c r="BZ42" s="78"/>
      <c r="CA42" s="14"/>
      <c r="CB42" s="94" t="str">
        <f>IF(BZ42="","",1)</f>
        <v/>
      </c>
      <c r="CC42" s="112" t="str">
        <f>IF(CD42="","",VLOOKUP(CE42,'7 - Barème 2017'!$A$17:$G$231,7))</f>
        <v/>
      </c>
      <c r="CD42" s="36" t="str">
        <f>IF(CA$53&gt;1,1,"")</f>
        <v/>
      </c>
      <c r="CE42" s="39"/>
      <c r="CF42" s="88" t="str">
        <f>IF(CD42="","",VLOOKUP(CE42,'7 - Barème 2017'!$A$17:$H$249,8))</f>
        <v/>
      </c>
      <c r="CG42" s="82"/>
      <c r="CH42" s="14"/>
      <c r="CI42" s="94" t="str">
        <f>IF(CG42="","",1)</f>
        <v/>
      </c>
      <c r="CJ42" s="112" t="str">
        <f>IF(CK42="","",VLOOKUP(CL42,'7 - Barème 2017'!$A$17:$G$231,7))</f>
        <v/>
      </c>
      <c r="CK42" s="36" t="str">
        <f>IF(CH$53&gt;1,1,"")</f>
        <v/>
      </c>
      <c r="CL42" s="39"/>
      <c r="CM42" s="88" t="str">
        <f>IF(CK42="","",VLOOKUP(CL42,'7 - Barème 2017'!$A$17:$H$249,8))</f>
        <v/>
      </c>
      <c r="CN42" s="78"/>
      <c r="CO42" s="14"/>
      <c r="CP42" s="94" t="str">
        <f>IF(CN42="","",1)</f>
        <v/>
      </c>
      <c r="CQ42" s="112" t="str">
        <f>IF(CR42="","",VLOOKUP(CS42,'7 - Barème 2017'!$A$17:$G$231,7))</f>
        <v/>
      </c>
      <c r="CR42" s="36" t="str">
        <f>IF(CO$53&gt;1,1,"")</f>
        <v/>
      </c>
      <c r="CS42" s="39"/>
      <c r="CT42" s="88" t="str">
        <f>IF(CR42="","",VLOOKUP(CS42,'7 - Barème 2017'!$A$17:$H$249,8))</f>
        <v/>
      </c>
      <c r="CU42" s="82"/>
      <c r="CV42" s="14"/>
      <c r="CW42" s="94" t="str">
        <f>IF(CU42="","",1)</f>
        <v/>
      </c>
      <c r="CX42" s="112" t="str">
        <f>IF(CY42="","",VLOOKUP(CZ42,'7 - Barème 2017'!$A$17:$G$231,7))</f>
        <v/>
      </c>
      <c r="CY42" s="36" t="str">
        <f>IF(CV$53&gt;1,1,"")</f>
        <v/>
      </c>
      <c r="CZ42" s="39"/>
      <c r="DA42" s="88" t="str">
        <f>IF(CY42="","",VLOOKUP(CZ42,'7 - Barème 2017'!$A$17:$H$249,8))</f>
        <v/>
      </c>
      <c r="DB42" s="78"/>
      <c r="DC42" s="14"/>
      <c r="DD42" s="94" t="str">
        <f>IF(DB42="","",1)</f>
        <v/>
      </c>
      <c r="DE42" s="112" t="str">
        <f>IF(DF42="","",VLOOKUP(DG42,'7 - Barème 2017'!$A$17:$G$231,7))</f>
        <v/>
      </c>
      <c r="DF42" s="36" t="str">
        <f>IF(DC$53&gt;1,1,"")</f>
        <v/>
      </c>
      <c r="DG42" s="39"/>
      <c r="DH42" s="88" t="str">
        <f>IF(DF42="","",VLOOKUP(DG42,'7 - Barème 2017'!$A$17:$H$249,8))</f>
        <v/>
      </c>
      <c r="DI42" s="82"/>
      <c r="DJ42" s="14"/>
      <c r="DK42" s="94" t="str">
        <f>IF(DI42="","",1)</f>
        <v/>
      </c>
      <c r="DL42" s="112" t="str">
        <f>IF(DM42="","",VLOOKUP(DN42,'7 - Barème 2017'!$A$17:$G$231,7))</f>
        <v/>
      </c>
      <c r="DM42" s="36" t="str">
        <f>IF(DJ$53&gt;1,1,"")</f>
        <v/>
      </c>
      <c r="DN42" s="39"/>
      <c r="DO42" s="88" t="str">
        <f>IF(DM42="","",VLOOKUP(DN42,'7 - Barème 2017'!$A$17:$H$249,8))</f>
        <v/>
      </c>
      <c r="DP42" s="78"/>
      <c r="DQ42" s="14"/>
      <c r="DR42" s="94" t="str">
        <f>IF(DP42="","",1)</f>
        <v/>
      </c>
      <c r="DS42" s="112" t="str">
        <f>IF(DT42="","",VLOOKUP(DU42,'7 - Barème 2017'!$A$17:$G$231,7))</f>
        <v/>
      </c>
      <c r="DT42" s="36" t="str">
        <f>IF(DQ$53&gt;1,1,"")</f>
        <v/>
      </c>
      <c r="DU42" s="39"/>
      <c r="DV42" s="88" t="str">
        <f>IF(DT42="","",VLOOKUP(DU42,'7 - Barème 2017'!$A$17:$H$249,8))</f>
        <v/>
      </c>
      <c r="DW42" s="82"/>
      <c r="DX42" s="14"/>
      <c r="DY42" s="94" t="str">
        <f>IF(DW42="","",1)</f>
        <v/>
      </c>
      <c r="DZ42" s="112" t="str">
        <f>IF(EA42="","",VLOOKUP(EB42,'7 - Barème 2017'!$A$17:$G$231,7))</f>
        <v/>
      </c>
      <c r="EA42" s="36" t="str">
        <f>IF(DX$53&gt;1,1,"")</f>
        <v/>
      </c>
      <c r="EB42" s="39"/>
      <c r="EC42" s="88" t="str">
        <f>IF(EA42="","",VLOOKUP(EB42,'7 - Barème 2017'!$A$17:$H$249,8))</f>
        <v/>
      </c>
      <c r="ED42" s="78"/>
      <c r="EE42" s="14"/>
      <c r="EF42" s="94" t="str">
        <f>IF(ED42="","",1)</f>
        <v/>
      </c>
      <c r="EG42" s="112" t="str">
        <f>IF(EH42="","",VLOOKUP(EI42,'7 - Barème 2017'!$A$17:$G$231,7))</f>
        <v/>
      </c>
      <c r="EH42" s="36" t="str">
        <f>IF(EE$53&gt;1,1,"")</f>
        <v/>
      </c>
      <c r="EI42" s="39"/>
      <c r="EJ42" s="88" t="str">
        <f>IF(EH42="","",VLOOKUP(EI42,'7 - Barème 2017'!$A$17:$H$249,8))</f>
        <v/>
      </c>
      <c r="EK42" s="82"/>
      <c r="EL42" s="14"/>
      <c r="EM42" s="94" t="str">
        <f>IF(EK42="","",1)</f>
        <v/>
      </c>
      <c r="EN42" s="112" t="str">
        <f>IF(EO42="","",VLOOKUP(EP42,'7 - Barème 2017'!$A$17:$G$231,7))</f>
        <v/>
      </c>
      <c r="EO42" s="36" t="str">
        <f>IF(EL$53&gt;1,1,"")</f>
        <v/>
      </c>
      <c r="EP42" s="39"/>
      <c r="EQ42" s="88" t="str">
        <f>IF(EO42="","",VLOOKUP(EP42,'7 - Barème 2017'!$A$17:$H$249,8))</f>
        <v/>
      </c>
      <c r="ER42" s="78"/>
      <c r="ES42" s="14"/>
      <c r="ET42" s="94" t="str">
        <f>IF(ER42="","",1)</f>
        <v/>
      </c>
      <c r="EU42" s="112" t="str">
        <f>IF(EV42="","",VLOOKUP(EW42,'7 - Barème 2017'!$A$17:$G$231,7))</f>
        <v/>
      </c>
      <c r="EV42" s="36" t="str">
        <f>IF(ES$53&gt;1,1,"")</f>
        <v/>
      </c>
      <c r="EW42" s="39"/>
      <c r="EX42" s="88" t="str">
        <f>IF(EV42="","",VLOOKUP(EW42,'7 - Barème 2017'!$A$17:$H$249,8))</f>
        <v/>
      </c>
      <c r="EY42" s="82"/>
      <c r="EZ42" s="14"/>
      <c r="FA42" s="94" t="str">
        <f>IF(EY42="","",1)</f>
        <v/>
      </c>
      <c r="FB42" s="112" t="str">
        <f>IF(FC42="","",VLOOKUP(FD42,'7 - Barème 2017'!$A$17:$G$231,7))</f>
        <v/>
      </c>
      <c r="FC42" s="36" t="str">
        <f>IF(EZ$53&gt;1,1,"")</f>
        <v/>
      </c>
      <c r="FD42" s="39"/>
      <c r="FE42" s="88" t="str">
        <f>IF(FC42="","",VLOOKUP(FD42,'7 - Barème 2017'!$A$17:$H$249,8))</f>
        <v/>
      </c>
      <c r="FF42" s="78"/>
      <c r="FG42" s="14"/>
      <c r="FH42" s="94" t="str">
        <f>IF(FF42="","",1)</f>
        <v/>
      </c>
      <c r="FI42" s="112" t="str">
        <f>IF(FJ42="","",VLOOKUP(FK42,'7 - Barème 2017'!$A$17:$G$231,7))</f>
        <v/>
      </c>
      <c r="FJ42" s="36" t="str">
        <f>IF(FG$53&gt;1,1,"")</f>
        <v/>
      </c>
      <c r="FK42" s="39"/>
      <c r="FL42" s="88" t="str">
        <f>IF(FJ42="","",VLOOKUP(FK42,'7 - Barème 2017'!$A$17:$H$249,8))</f>
        <v/>
      </c>
      <c r="FN42" s="177" t="s">
        <v>826</v>
      </c>
    </row>
    <row r="43" spans="1:170" x14ac:dyDescent="0.15">
      <c r="A43" s="49"/>
      <c r="B43" s="25"/>
      <c r="C43" s="25"/>
      <c r="D43" s="112" t="str">
        <f>IF(E43="","",VLOOKUP(F43,'7 - Barème 2017'!$A$17:$G$231,7))</f>
        <v/>
      </c>
      <c r="E43" s="36" t="str">
        <f>IF(B$53&gt;2,2,"")</f>
        <v/>
      </c>
      <c r="F43" s="39"/>
      <c r="G43" s="88" t="str">
        <f>IF(E43="","",VLOOKUP(F43,'7 - Barème 2017'!$A$17:$H$249,8))</f>
        <v/>
      </c>
      <c r="H43" s="25"/>
      <c r="I43" s="14"/>
      <c r="J43" s="14"/>
      <c r="K43" s="112" t="str">
        <f>IF(L43="","",VLOOKUP(M43,'7 - Barème 2017'!$A$17:$G$231,7))</f>
        <v/>
      </c>
      <c r="L43" s="36" t="str">
        <f>IF(I$53&gt;2,2,"")</f>
        <v/>
      </c>
      <c r="M43" s="39"/>
      <c r="N43" s="88" t="str">
        <f>IF(L43="","",VLOOKUP(M43,'7 - Barème 2017'!$A$17:$H$249,8))</f>
        <v/>
      </c>
      <c r="O43" s="49"/>
      <c r="P43" s="14"/>
      <c r="Q43" s="25"/>
      <c r="R43" s="112" t="str">
        <f>IF(S43="","",VLOOKUP(T43,'7 - Barème 2017'!$A$17:$G$231,7))</f>
        <v/>
      </c>
      <c r="S43" s="36" t="str">
        <f>IF(P$53&gt;2,2,"")</f>
        <v/>
      </c>
      <c r="T43" s="39"/>
      <c r="U43" s="88" t="str">
        <f>IF(S43="","",VLOOKUP(T43,'7 - Barème 2017'!$A$17:$H$249,8))</f>
        <v/>
      </c>
      <c r="V43" s="25"/>
      <c r="W43" s="14"/>
      <c r="X43" s="25"/>
      <c r="Y43" s="112" t="str">
        <f>IF(Z43="","",VLOOKUP(AA43,'7 - Barème 2017'!$A$17:$G$231,7))</f>
        <v/>
      </c>
      <c r="Z43" s="36" t="str">
        <f>IF(W$53&gt;2,2,"")</f>
        <v/>
      </c>
      <c r="AA43" s="39"/>
      <c r="AB43" s="88" t="str">
        <f>IF(Z43="","",VLOOKUP(AA43,'7 - Barème 2017'!$A$17:$H$249,8))</f>
        <v/>
      </c>
      <c r="AC43" s="49"/>
      <c r="AD43" s="14"/>
      <c r="AE43" s="25"/>
      <c r="AF43" s="112" t="str">
        <f>IF(AG43="","",VLOOKUP(AH43,'7 - Barème 2017'!$A$17:$G$231,7))</f>
        <v/>
      </c>
      <c r="AG43" s="36" t="str">
        <f>IF(AD$53&gt;2,2,"")</f>
        <v/>
      </c>
      <c r="AH43" s="39"/>
      <c r="AI43" s="88" t="str">
        <f>IF(AG43="","",VLOOKUP(AH43,'7 - Barème 2017'!$A$17:$H$249,8))</f>
        <v/>
      </c>
      <c r="AJ43" s="25"/>
      <c r="AK43" s="14"/>
      <c r="AL43" s="25"/>
      <c r="AM43" s="112" t="str">
        <f>IF(AN43="","",VLOOKUP(AO43,'7 - Barème 2017'!$A$17:$G$231,7))</f>
        <v/>
      </c>
      <c r="AN43" s="36" t="str">
        <f>IF(AK$53&gt;2,2,"")</f>
        <v/>
      </c>
      <c r="AO43" s="39"/>
      <c r="AP43" s="88" t="str">
        <f>IF(AN43="","",VLOOKUP(AO43,'7 - Barème 2017'!$A$17:$H$249,8))</f>
        <v/>
      </c>
      <c r="AQ43" s="49"/>
      <c r="AR43" s="14"/>
      <c r="AS43" s="25"/>
      <c r="AT43" s="112" t="str">
        <f>IF(AU43="","",VLOOKUP(AV43,'7 - Barème 2017'!$A$17:$G$231,7))</f>
        <v/>
      </c>
      <c r="AU43" s="36" t="str">
        <f>IF(AR$53&gt;2,2,"")</f>
        <v/>
      </c>
      <c r="AV43" s="39"/>
      <c r="AW43" s="88" t="str">
        <f>IF(AU43="","",VLOOKUP(AV43,'7 - Barème 2017'!$A$17:$H$249,8))</f>
        <v/>
      </c>
      <c r="AX43" s="25"/>
      <c r="AY43" s="14"/>
      <c r="AZ43" s="25"/>
      <c r="BA43" s="112" t="str">
        <f>IF(BB43="","",VLOOKUP(BC43,'7 - Barème 2017'!$A$17:$G$231,7))</f>
        <v/>
      </c>
      <c r="BB43" s="36" t="str">
        <f>IF(AY$53&gt;2,2,"")</f>
        <v/>
      </c>
      <c r="BC43" s="39"/>
      <c r="BD43" s="88" t="str">
        <f>IF(BB43="","",VLOOKUP(BC43,'7 - Barème 2017'!$A$17:$H$249,8))</f>
        <v/>
      </c>
      <c r="BE43" s="49"/>
      <c r="BF43" s="14"/>
      <c r="BG43" s="25"/>
      <c r="BH43" s="112" t="str">
        <f>IF(BI43="","",VLOOKUP(BJ43,'7 - Barème 2017'!$A$17:$G$231,7))</f>
        <v/>
      </c>
      <c r="BI43" s="36" t="str">
        <f>IF(BF$53&gt;2,2,"")</f>
        <v/>
      </c>
      <c r="BJ43" s="39"/>
      <c r="BK43" s="88" t="str">
        <f>IF(BI43="","",VLOOKUP(BJ43,'7 - Barème 2017'!$A$17:$H$249,8))</f>
        <v/>
      </c>
      <c r="BL43" s="25"/>
      <c r="BM43" s="14"/>
      <c r="BN43" s="25"/>
      <c r="BO43" s="112" t="str">
        <f>IF(BP43="","",VLOOKUP(BQ43,'7 - Barème 2017'!$A$17:$G$231,7))</f>
        <v/>
      </c>
      <c r="BP43" s="36" t="str">
        <f>IF(BM$53&gt;2,2,"")</f>
        <v/>
      </c>
      <c r="BQ43" s="39"/>
      <c r="BR43" s="88" t="str">
        <f>IF(BP43="","",VLOOKUP(BQ43,'7 - Barème 2017'!$A$17:$H$249,8))</f>
        <v/>
      </c>
      <c r="BS43" s="49"/>
      <c r="BT43" s="14"/>
      <c r="BU43" s="25"/>
      <c r="BV43" s="112" t="str">
        <f>IF(BW43="","",VLOOKUP(BX43,'7 - Barème 2017'!$A$17:$G$231,7))</f>
        <v/>
      </c>
      <c r="BW43" s="36" t="str">
        <f>IF(BT$53&gt;2,2,"")</f>
        <v/>
      </c>
      <c r="BX43" s="39"/>
      <c r="BY43" s="88" t="str">
        <f>IF(BW43="","",VLOOKUP(BX43,'7 - Barème 2017'!$A$17:$H$249,8))</f>
        <v/>
      </c>
      <c r="BZ43" s="25"/>
      <c r="CA43" s="14"/>
      <c r="CB43" s="25"/>
      <c r="CC43" s="112" t="str">
        <f>IF(CD43="","",VLOOKUP(CE43,'7 - Barème 2017'!$A$17:$G$231,7))</f>
        <v/>
      </c>
      <c r="CD43" s="36" t="str">
        <f>IF(CA$53&gt;2,2,"")</f>
        <v/>
      </c>
      <c r="CE43" s="39"/>
      <c r="CF43" s="88" t="str">
        <f>IF(CD43="","",VLOOKUP(CE43,'7 - Barème 2017'!$A$17:$H$249,8))</f>
        <v/>
      </c>
      <c r="CG43" s="49"/>
      <c r="CH43" s="14"/>
      <c r="CI43" s="25"/>
      <c r="CJ43" s="112" t="str">
        <f>IF(CK43="","",VLOOKUP(CL43,'7 - Barème 2017'!$A$17:$G$231,7))</f>
        <v/>
      </c>
      <c r="CK43" s="36" t="str">
        <f>IF(CH$53&gt;2,2,"")</f>
        <v/>
      </c>
      <c r="CL43" s="39"/>
      <c r="CM43" s="88" t="str">
        <f>IF(CK43="","",VLOOKUP(CL43,'7 - Barème 2017'!$A$17:$H$249,8))</f>
        <v/>
      </c>
      <c r="CN43" s="25"/>
      <c r="CO43" s="14"/>
      <c r="CP43" s="25"/>
      <c r="CQ43" s="112" t="str">
        <f>IF(CR43="","",VLOOKUP(CS43,'7 - Barème 2017'!$A$17:$G$231,7))</f>
        <v/>
      </c>
      <c r="CR43" s="36" t="str">
        <f>IF(CO$53&gt;2,2,"")</f>
        <v/>
      </c>
      <c r="CS43" s="39"/>
      <c r="CT43" s="88" t="str">
        <f>IF(CR43="","",VLOOKUP(CS43,'7 - Barème 2017'!$A$17:$H$249,8))</f>
        <v/>
      </c>
      <c r="CU43" s="49"/>
      <c r="CV43" s="14"/>
      <c r="CW43" s="25"/>
      <c r="CX43" s="112" t="str">
        <f>IF(CY43="","",VLOOKUP(CZ43,'7 - Barème 2017'!$A$17:$G$231,7))</f>
        <v/>
      </c>
      <c r="CY43" s="36" t="str">
        <f>IF(CV$53&gt;2,2,"")</f>
        <v/>
      </c>
      <c r="CZ43" s="39"/>
      <c r="DA43" s="88" t="str">
        <f>IF(CY43="","",VLOOKUP(CZ43,'7 - Barème 2017'!$A$17:$H$249,8))</f>
        <v/>
      </c>
      <c r="DB43" s="25"/>
      <c r="DC43" s="14"/>
      <c r="DD43" s="25"/>
      <c r="DE43" s="112" t="str">
        <f>IF(DF43="","",VLOOKUP(DG43,'7 - Barème 2017'!$A$17:$G$231,7))</f>
        <v/>
      </c>
      <c r="DF43" s="36" t="str">
        <f>IF(DC$53&gt;2,2,"")</f>
        <v/>
      </c>
      <c r="DG43" s="39"/>
      <c r="DH43" s="88" t="str">
        <f>IF(DF43="","",VLOOKUP(DG43,'7 - Barème 2017'!$A$17:$H$249,8))</f>
        <v/>
      </c>
      <c r="DI43" s="49"/>
      <c r="DJ43" s="14"/>
      <c r="DK43" s="25"/>
      <c r="DL43" s="112" t="str">
        <f>IF(DM43="","",VLOOKUP(DN43,'7 - Barème 2017'!$A$17:$G$231,7))</f>
        <v/>
      </c>
      <c r="DM43" s="36" t="str">
        <f>IF(DJ$53&gt;2,2,"")</f>
        <v/>
      </c>
      <c r="DN43" s="39"/>
      <c r="DO43" s="88" t="str">
        <f>IF(DM43="","",VLOOKUP(DN43,'7 - Barème 2017'!$A$17:$H$249,8))</f>
        <v/>
      </c>
      <c r="DP43" s="25"/>
      <c r="DQ43" s="14"/>
      <c r="DR43" s="25"/>
      <c r="DS43" s="112" t="str">
        <f>IF(DT43="","",VLOOKUP(DU43,'7 - Barème 2017'!$A$17:$G$231,7))</f>
        <v/>
      </c>
      <c r="DT43" s="36" t="str">
        <f>IF(DQ$53&gt;2,2,"")</f>
        <v/>
      </c>
      <c r="DU43" s="39"/>
      <c r="DV43" s="88" t="str">
        <f>IF(DT43="","",VLOOKUP(DU43,'7 - Barème 2017'!$A$17:$H$249,8))</f>
        <v/>
      </c>
      <c r="DW43" s="49"/>
      <c r="DX43" s="14"/>
      <c r="DY43" s="25"/>
      <c r="DZ43" s="112" t="str">
        <f>IF(EA43="","",VLOOKUP(EB43,'7 - Barème 2017'!$A$17:$G$231,7))</f>
        <v/>
      </c>
      <c r="EA43" s="36" t="str">
        <f>IF(DX$53&gt;2,2,"")</f>
        <v/>
      </c>
      <c r="EB43" s="39"/>
      <c r="EC43" s="88" t="str">
        <f>IF(EA43="","",VLOOKUP(EB43,'7 - Barème 2017'!$A$17:$H$249,8))</f>
        <v/>
      </c>
      <c r="ED43" s="25"/>
      <c r="EE43" s="14"/>
      <c r="EF43" s="25"/>
      <c r="EG43" s="112" t="str">
        <f>IF(EH43="","",VLOOKUP(EI43,'7 - Barème 2017'!$A$17:$G$231,7))</f>
        <v/>
      </c>
      <c r="EH43" s="36" t="str">
        <f>IF(EE$53&gt;2,2,"")</f>
        <v/>
      </c>
      <c r="EI43" s="39"/>
      <c r="EJ43" s="88" t="str">
        <f>IF(EH43="","",VLOOKUP(EI43,'7 - Barème 2017'!$A$17:$H$249,8))</f>
        <v/>
      </c>
      <c r="EK43" s="49"/>
      <c r="EL43" s="14"/>
      <c r="EM43" s="25"/>
      <c r="EN43" s="112" t="str">
        <f>IF(EO43="","",VLOOKUP(EP43,'7 - Barème 2017'!$A$17:$G$231,7))</f>
        <v/>
      </c>
      <c r="EO43" s="36" t="str">
        <f>IF(EL$53&gt;2,2,"")</f>
        <v/>
      </c>
      <c r="EP43" s="39"/>
      <c r="EQ43" s="88" t="str">
        <f>IF(EO43="","",VLOOKUP(EP43,'7 - Barème 2017'!$A$17:$H$249,8))</f>
        <v/>
      </c>
      <c r="ER43" s="25"/>
      <c r="ES43" s="14"/>
      <c r="ET43" s="25"/>
      <c r="EU43" s="112" t="str">
        <f>IF(EV43="","",VLOOKUP(EW43,'7 - Barème 2017'!$A$17:$G$231,7))</f>
        <v/>
      </c>
      <c r="EV43" s="36" t="str">
        <f>IF(ES$53&gt;2,2,"")</f>
        <v/>
      </c>
      <c r="EW43" s="39"/>
      <c r="EX43" s="88" t="str">
        <f>IF(EV43="","",VLOOKUP(EW43,'7 - Barème 2017'!$A$17:$H$249,8))</f>
        <v/>
      </c>
      <c r="EY43" s="49"/>
      <c r="EZ43" s="14"/>
      <c r="FA43" s="25"/>
      <c r="FB43" s="112" t="str">
        <f>IF(FC43="","",VLOOKUP(FD43,'7 - Barème 2017'!$A$17:$G$231,7))</f>
        <v/>
      </c>
      <c r="FC43" s="36" t="str">
        <f>IF(EZ$53&gt;2,2,"")</f>
        <v/>
      </c>
      <c r="FD43" s="39"/>
      <c r="FE43" s="88" t="str">
        <f>IF(FC43="","",VLOOKUP(FD43,'7 - Barème 2017'!$A$17:$H$249,8))</f>
        <v/>
      </c>
      <c r="FF43" s="14"/>
      <c r="FG43" s="14"/>
      <c r="FH43" s="25"/>
      <c r="FI43" s="112" t="str">
        <f>IF(FJ43="","",VLOOKUP(FK43,'7 - Barème 2017'!$A$17:$G$231,7))</f>
        <v/>
      </c>
      <c r="FJ43" s="36" t="str">
        <f>IF(FG$53&gt;2,2,"")</f>
        <v/>
      </c>
      <c r="FK43" s="39"/>
      <c r="FL43" s="88" t="str">
        <f>IF(FJ43="","",VLOOKUP(FK43,'7 - Barème 2017'!$A$17:$H$249,8))</f>
        <v/>
      </c>
      <c r="FN43" s="177" t="s">
        <v>442</v>
      </c>
    </row>
    <row r="44" spans="1:170" x14ac:dyDescent="0.15">
      <c r="A44" s="45" t="s">
        <v>654</v>
      </c>
      <c r="B44" s="95"/>
      <c r="C44" s="95"/>
      <c r="D44" s="112" t="str">
        <f>IF(E44="","",VLOOKUP(F44,'7 - Barème 2017'!$A$17:$G$231,7))</f>
        <v/>
      </c>
      <c r="E44" s="36" t="str">
        <f>IF(B$53&gt;3,3,"")</f>
        <v/>
      </c>
      <c r="F44" s="39"/>
      <c r="G44" s="88" t="str">
        <f>IF(E44="","",VLOOKUP(F44,'7 - Barème 2017'!$A$17:$H$249,8))</f>
        <v/>
      </c>
      <c r="H44" s="36" t="s">
        <v>654</v>
      </c>
      <c r="I44" s="38"/>
      <c r="J44" s="38"/>
      <c r="K44" s="112" t="str">
        <f>IF(L44="","",VLOOKUP(M44,'7 - Barème 2017'!$A$17:$G$231,7))</f>
        <v/>
      </c>
      <c r="L44" s="36" t="str">
        <f>IF(I$53&gt;3,3,"")</f>
        <v/>
      </c>
      <c r="M44" s="39"/>
      <c r="N44" s="88" t="str">
        <f>IF(L44="","",VLOOKUP(M44,'7 - Barème 2017'!$A$17:$H$249,8))</f>
        <v/>
      </c>
      <c r="O44" s="45" t="s">
        <v>654</v>
      </c>
      <c r="P44" s="38"/>
      <c r="Q44" s="95"/>
      <c r="R44" s="112" t="str">
        <f>IF(S44="","",VLOOKUP(T44,'7 - Barème 2017'!$A$17:$G$231,7))</f>
        <v/>
      </c>
      <c r="S44" s="36" t="str">
        <f>IF(P$53&gt;3,3,"")</f>
        <v/>
      </c>
      <c r="T44" s="39"/>
      <c r="U44" s="88" t="str">
        <f>IF(S44="","",VLOOKUP(T44,'7 - Barème 2017'!$A$17:$H$249,8))</f>
        <v/>
      </c>
      <c r="V44" s="36" t="s">
        <v>654</v>
      </c>
      <c r="W44" s="38"/>
      <c r="X44" s="95"/>
      <c r="Y44" s="112" t="str">
        <f>IF(Z44="","",VLOOKUP(AA44,'7 - Barème 2017'!$A$17:$G$231,7))</f>
        <v/>
      </c>
      <c r="Z44" s="36" t="str">
        <f>IF(W$53&gt;3,3,"")</f>
        <v/>
      </c>
      <c r="AA44" s="39"/>
      <c r="AB44" s="88" t="str">
        <f>IF(Z44="","",VLOOKUP(AA44,'7 - Barème 2017'!$A$17:$H$249,8))</f>
        <v/>
      </c>
      <c r="AC44" s="45" t="s">
        <v>654</v>
      </c>
      <c r="AD44" s="38"/>
      <c r="AE44" s="95"/>
      <c r="AF44" s="112" t="str">
        <f>IF(AG44="","",VLOOKUP(AH44,'7 - Barème 2017'!$A$17:$G$231,7))</f>
        <v/>
      </c>
      <c r="AG44" s="36" t="str">
        <f>IF(AD$53&gt;3,3,"")</f>
        <v/>
      </c>
      <c r="AH44" s="39"/>
      <c r="AI44" s="88" t="str">
        <f>IF(AG44="","",VLOOKUP(AH44,'7 - Barème 2017'!$A$17:$H$249,8))</f>
        <v/>
      </c>
      <c r="AJ44" s="36" t="s">
        <v>654</v>
      </c>
      <c r="AK44" s="38"/>
      <c r="AL44" s="95"/>
      <c r="AM44" s="112" t="str">
        <f>IF(AN44="","",VLOOKUP(AO44,'7 - Barème 2017'!$A$17:$G$231,7))</f>
        <v/>
      </c>
      <c r="AN44" s="36" t="str">
        <f>IF(AK$53&gt;3,3,"")</f>
        <v/>
      </c>
      <c r="AO44" s="39"/>
      <c r="AP44" s="88" t="str">
        <f>IF(AN44="","",VLOOKUP(AO44,'7 - Barème 2017'!$A$17:$H$249,8))</f>
        <v/>
      </c>
      <c r="AQ44" s="45" t="s">
        <v>654</v>
      </c>
      <c r="AR44" s="38"/>
      <c r="AS44" s="95"/>
      <c r="AT44" s="112" t="str">
        <f>IF(AU44="","",VLOOKUP(AV44,'7 - Barème 2017'!$A$17:$G$231,7))</f>
        <v/>
      </c>
      <c r="AU44" s="36" t="str">
        <f>IF(AR$53&gt;3,3,"")</f>
        <v/>
      </c>
      <c r="AV44" s="39"/>
      <c r="AW44" s="88" t="str">
        <f>IF(AU44="","",VLOOKUP(AV44,'7 - Barème 2017'!$A$17:$H$249,8))</f>
        <v/>
      </c>
      <c r="AX44" s="36" t="s">
        <v>654</v>
      </c>
      <c r="AY44" s="38"/>
      <c r="AZ44" s="95"/>
      <c r="BA44" s="112" t="str">
        <f>IF(BB44="","",VLOOKUP(BC44,'7 - Barème 2017'!$A$17:$G$231,7))</f>
        <v/>
      </c>
      <c r="BB44" s="36" t="str">
        <f>IF(AY$53&gt;3,3,"")</f>
        <v/>
      </c>
      <c r="BC44" s="39"/>
      <c r="BD44" s="88" t="str">
        <f>IF(BB44="","",VLOOKUP(BC44,'7 - Barème 2017'!$A$17:$H$249,8))</f>
        <v/>
      </c>
      <c r="BE44" s="45" t="s">
        <v>654</v>
      </c>
      <c r="BF44" s="38"/>
      <c r="BG44" s="95"/>
      <c r="BH44" s="112" t="str">
        <f>IF(BI44="","",VLOOKUP(BJ44,'7 - Barème 2017'!$A$17:$G$231,7))</f>
        <v/>
      </c>
      <c r="BI44" s="36" t="str">
        <f>IF(BF$53&gt;3,3,"")</f>
        <v/>
      </c>
      <c r="BJ44" s="39"/>
      <c r="BK44" s="88" t="str">
        <f>IF(BI44="","",VLOOKUP(BJ44,'7 - Barème 2017'!$A$17:$H$249,8))</f>
        <v/>
      </c>
      <c r="BL44" s="36" t="s">
        <v>654</v>
      </c>
      <c r="BM44" s="38"/>
      <c r="BN44" s="95"/>
      <c r="BO44" s="112" t="str">
        <f>IF(BP44="","",VLOOKUP(BQ44,'7 - Barème 2017'!$A$17:$G$231,7))</f>
        <v/>
      </c>
      <c r="BP44" s="36" t="str">
        <f>IF(BM$53&gt;3,3,"")</f>
        <v/>
      </c>
      <c r="BQ44" s="39"/>
      <c r="BR44" s="88" t="str">
        <f>IF(BP44="","",VLOOKUP(BQ44,'7 - Barème 2017'!$A$17:$H$249,8))</f>
        <v/>
      </c>
      <c r="BS44" s="45" t="s">
        <v>654</v>
      </c>
      <c r="BT44" s="38"/>
      <c r="BU44" s="95"/>
      <c r="BV44" s="112" t="str">
        <f>IF(BW44="","",VLOOKUP(BX44,'7 - Barème 2017'!$A$17:$G$231,7))</f>
        <v/>
      </c>
      <c r="BW44" s="36" t="str">
        <f>IF(BT$53&gt;3,3,"")</f>
        <v/>
      </c>
      <c r="BX44" s="39"/>
      <c r="BY44" s="88" t="str">
        <f>IF(BW44="","",VLOOKUP(BX44,'7 - Barème 2017'!$A$17:$H$249,8))</f>
        <v/>
      </c>
      <c r="BZ44" s="36" t="s">
        <v>654</v>
      </c>
      <c r="CA44" s="38"/>
      <c r="CB44" s="95"/>
      <c r="CC44" s="112" t="str">
        <f>IF(CD44="","",VLOOKUP(CE44,'7 - Barème 2017'!$A$17:$G$231,7))</f>
        <v/>
      </c>
      <c r="CD44" s="36" t="str">
        <f>IF(CA$53&gt;3,3,"")</f>
        <v/>
      </c>
      <c r="CE44" s="39"/>
      <c r="CF44" s="88" t="str">
        <f>IF(CD44="","",VLOOKUP(CE44,'7 - Barème 2017'!$A$17:$H$249,8))</f>
        <v/>
      </c>
      <c r="CG44" s="45" t="s">
        <v>654</v>
      </c>
      <c r="CH44" s="38"/>
      <c r="CI44" s="95"/>
      <c r="CJ44" s="112" t="str">
        <f>IF(CK44="","",VLOOKUP(CL44,'7 - Barème 2017'!$A$17:$G$231,7))</f>
        <v/>
      </c>
      <c r="CK44" s="36" t="str">
        <f>IF(CH$53&gt;3,3,"")</f>
        <v/>
      </c>
      <c r="CL44" s="39"/>
      <c r="CM44" s="88" t="str">
        <f>IF(CK44="","",VLOOKUP(CL44,'7 - Barème 2017'!$A$17:$H$249,8))</f>
        <v/>
      </c>
      <c r="CN44" s="36" t="s">
        <v>654</v>
      </c>
      <c r="CO44" s="38"/>
      <c r="CP44" s="95"/>
      <c r="CQ44" s="112" t="str">
        <f>IF(CR44="","",VLOOKUP(CS44,'7 - Barème 2017'!$A$17:$G$231,7))</f>
        <v/>
      </c>
      <c r="CR44" s="36" t="str">
        <f>IF(CO$53&gt;3,3,"")</f>
        <v/>
      </c>
      <c r="CS44" s="39"/>
      <c r="CT44" s="88" t="str">
        <f>IF(CR44="","",VLOOKUP(CS44,'7 - Barème 2017'!$A$17:$H$249,8))</f>
        <v/>
      </c>
      <c r="CU44" s="45" t="s">
        <v>654</v>
      </c>
      <c r="CV44" s="38"/>
      <c r="CW44" s="95"/>
      <c r="CX44" s="112" t="str">
        <f>IF(CY44="","",VLOOKUP(CZ44,'7 - Barème 2017'!$A$17:$G$231,7))</f>
        <v/>
      </c>
      <c r="CY44" s="36" t="str">
        <f>IF(CV$53&gt;3,3,"")</f>
        <v/>
      </c>
      <c r="CZ44" s="39"/>
      <c r="DA44" s="88" t="str">
        <f>IF(CY44="","",VLOOKUP(CZ44,'7 - Barème 2017'!$A$17:$H$249,8))</f>
        <v/>
      </c>
      <c r="DB44" s="36" t="s">
        <v>654</v>
      </c>
      <c r="DC44" s="38"/>
      <c r="DD44" s="95"/>
      <c r="DE44" s="112" t="str">
        <f>IF(DF44="","",VLOOKUP(DG44,'7 - Barème 2017'!$A$17:$G$231,7))</f>
        <v/>
      </c>
      <c r="DF44" s="36" t="str">
        <f>IF(DC$53&gt;3,3,"")</f>
        <v/>
      </c>
      <c r="DG44" s="39"/>
      <c r="DH44" s="88" t="str">
        <f>IF(DF44="","",VLOOKUP(DG44,'7 - Barème 2017'!$A$17:$H$249,8))</f>
        <v/>
      </c>
      <c r="DI44" s="45" t="s">
        <v>654</v>
      </c>
      <c r="DJ44" s="38"/>
      <c r="DK44" s="95"/>
      <c r="DL44" s="112" t="str">
        <f>IF(DM44="","",VLOOKUP(DN44,'7 - Barème 2017'!$A$17:$G$231,7))</f>
        <v/>
      </c>
      <c r="DM44" s="36" t="str">
        <f>IF(DJ$53&gt;3,3,"")</f>
        <v/>
      </c>
      <c r="DN44" s="39"/>
      <c r="DO44" s="88" t="str">
        <f>IF(DM44="","",VLOOKUP(DN44,'7 - Barème 2017'!$A$17:$H$249,8))</f>
        <v/>
      </c>
      <c r="DP44" s="36" t="s">
        <v>654</v>
      </c>
      <c r="DQ44" s="38"/>
      <c r="DR44" s="95"/>
      <c r="DS44" s="112" t="str">
        <f>IF(DT44="","",VLOOKUP(DU44,'7 - Barème 2017'!$A$17:$G$231,7))</f>
        <v/>
      </c>
      <c r="DT44" s="36" t="str">
        <f>IF(DQ$53&gt;3,3,"")</f>
        <v/>
      </c>
      <c r="DU44" s="39"/>
      <c r="DV44" s="88" t="str">
        <f>IF(DT44="","",VLOOKUP(DU44,'7 - Barème 2017'!$A$17:$H$249,8))</f>
        <v/>
      </c>
      <c r="DW44" s="45" t="s">
        <v>654</v>
      </c>
      <c r="DX44" s="38"/>
      <c r="DY44" s="95"/>
      <c r="DZ44" s="112" t="str">
        <f>IF(EA44="","",VLOOKUP(EB44,'7 - Barème 2017'!$A$17:$G$231,7))</f>
        <v/>
      </c>
      <c r="EA44" s="36" t="str">
        <f>IF(DX$53&gt;3,3,"")</f>
        <v/>
      </c>
      <c r="EB44" s="39"/>
      <c r="EC44" s="88" t="str">
        <f>IF(EA44="","",VLOOKUP(EB44,'7 - Barème 2017'!$A$17:$H$249,8))</f>
        <v/>
      </c>
      <c r="ED44" s="36" t="s">
        <v>654</v>
      </c>
      <c r="EE44" s="38"/>
      <c r="EF44" s="95"/>
      <c r="EG44" s="112" t="str">
        <f>IF(EH44="","",VLOOKUP(EI44,'7 - Barème 2017'!$A$17:$G$231,7))</f>
        <v/>
      </c>
      <c r="EH44" s="36" t="str">
        <f>IF(EE$53&gt;3,3,"")</f>
        <v/>
      </c>
      <c r="EI44" s="39"/>
      <c r="EJ44" s="88" t="str">
        <f>IF(EH44="","",VLOOKUP(EI44,'7 - Barème 2017'!$A$17:$H$249,8))</f>
        <v/>
      </c>
      <c r="EK44" s="45" t="s">
        <v>654</v>
      </c>
      <c r="EL44" s="38"/>
      <c r="EM44" s="95"/>
      <c r="EN44" s="112" t="str">
        <f>IF(EO44="","",VLOOKUP(EP44,'7 - Barème 2017'!$A$17:$G$231,7))</f>
        <v/>
      </c>
      <c r="EO44" s="36" t="str">
        <f>IF(EL$53&gt;3,3,"")</f>
        <v/>
      </c>
      <c r="EP44" s="39"/>
      <c r="EQ44" s="88" t="str">
        <f>IF(EO44="","",VLOOKUP(EP44,'7 - Barème 2017'!$A$17:$H$249,8))</f>
        <v/>
      </c>
      <c r="ER44" s="36" t="s">
        <v>654</v>
      </c>
      <c r="ES44" s="38"/>
      <c r="ET44" s="95"/>
      <c r="EU44" s="112" t="str">
        <f>IF(EV44="","",VLOOKUP(EW44,'7 - Barème 2017'!$A$17:$G$231,7))</f>
        <v/>
      </c>
      <c r="EV44" s="36" t="str">
        <f>IF(ES$53&gt;3,3,"")</f>
        <v/>
      </c>
      <c r="EW44" s="39"/>
      <c r="EX44" s="88" t="str">
        <f>IF(EV44="","",VLOOKUP(EW44,'7 - Barème 2017'!$A$17:$H$249,8))</f>
        <v/>
      </c>
      <c r="EY44" s="45" t="s">
        <v>654</v>
      </c>
      <c r="EZ44" s="38"/>
      <c r="FA44" s="95"/>
      <c r="FB44" s="112" t="str">
        <f>IF(FC44="","",VLOOKUP(FD44,'7 - Barème 2017'!$A$17:$G$231,7))</f>
        <v/>
      </c>
      <c r="FC44" s="36" t="str">
        <f>IF(EZ$53&gt;3,3,"")</f>
        <v/>
      </c>
      <c r="FD44" s="39"/>
      <c r="FE44" s="88" t="str">
        <f>IF(FC44="","",VLOOKUP(FD44,'7 - Barème 2017'!$A$17:$H$249,8))</f>
        <v/>
      </c>
      <c r="FF44" s="36" t="s">
        <v>654</v>
      </c>
      <c r="FG44" s="38"/>
      <c r="FH44" s="95"/>
      <c r="FI44" s="112" t="str">
        <f>IF(FJ44="","",VLOOKUP(FK44,'7 - Barème 2017'!$A$17:$G$231,7))</f>
        <v/>
      </c>
      <c r="FJ44" s="36" t="str">
        <f>IF(FG$53&gt;3,3,"")</f>
        <v/>
      </c>
      <c r="FK44" s="39"/>
      <c r="FL44" s="88" t="str">
        <f>IF(FJ44="","",VLOOKUP(FK44,'7 - Barème 2017'!$A$17:$H$249,8))</f>
        <v/>
      </c>
      <c r="FN44" s="177" t="s">
        <v>740</v>
      </c>
    </row>
    <row r="45" spans="1:170" x14ac:dyDescent="0.15">
      <c r="A45" s="146" t="str">
        <f>IF(A42="","",IF(AND(OR(D42="e",D42=""),OR(D43="",D43="e"),OR(D44="",D44="e"),OR(D45="",D45="e"),OR(D46="",D46="e"),OR(D47="",D47="e"),OR(D48="",D48="e"),OR(D49="",D49="e"),OR(D50="",D50="e"),OR(D51="",D51="e"),OR(D52="",D52="e"),OR(D53="",D53="e"),OR(D54="",D54="e"),OR(D55="",D55="e"),OR(D56="",D56="e")),"E","Hors Zone Euro"))</f>
        <v/>
      </c>
      <c r="B45" s="95"/>
      <c r="C45" s="95"/>
      <c r="D45" s="112" t="str">
        <f>IF(E45="","",VLOOKUP(F45,'7 - Barème 2017'!$A$17:$G$231,7))</f>
        <v/>
      </c>
      <c r="E45" s="36" t="str">
        <f>IF(B$53&gt;4,4,"")</f>
        <v/>
      </c>
      <c r="F45" s="37"/>
      <c r="G45" s="88" t="str">
        <f>IF(E45="","",VLOOKUP(F45,'7 - Barème 2017'!$A$17:$H$249,8))</f>
        <v/>
      </c>
      <c r="H45" s="145" t="str">
        <f>IF(H42="","",IF(AND(OR(K42="e",K42=""),OR(K43="",K43="e"),OR(K44="",K44="e"),OR(K45="",K45="e"),OR(K46="",K46="e"),OR(K47="",K47="e"),OR(K48="",K48="e"),OR(K49="",K49="e"),OR(K50="",K50="e"),OR(K51="",K51="e"),OR(K52="",K52="e"),OR(K53="",K53="e"),OR(K54="",K54="e"),OR(K55="",K55="e"),OR(K56="",K56="e")),"E","Hors Zone Euro"))</f>
        <v/>
      </c>
      <c r="I45" s="38"/>
      <c r="J45" s="38"/>
      <c r="K45" s="112" t="str">
        <f>IF(L45="","",VLOOKUP(M45,'7 - Barème 2017'!$A$17:$G$231,7))</f>
        <v/>
      </c>
      <c r="L45" s="36" t="str">
        <f>IF(I$53&gt;4,4,"")</f>
        <v/>
      </c>
      <c r="M45" s="37"/>
      <c r="N45" s="88" t="str">
        <f>IF(L45="","",VLOOKUP(M45,'7 - Barème 2017'!$A$17:$H$249,8))</f>
        <v/>
      </c>
      <c r="O45" s="146" t="str">
        <f>IF(O42="","",IF(AND(OR(R42="e",R42=""),OR(R43="",R43="e"),OR(R44="",R44="e"),OR(R45="",R45="e"),OR(R46="",R46="e"),OR(R47="",R47="e"),OR(R48="",R48="e"),OR(R49="",R49="e"),OR(R50="",R50="e"),OR(R51="",R51="e"),OR(R52="",R52="e"),OR(R53="",R53="e"),OR(R54="",R54="e"),OR(R55="",R55="e"),OR(R56="",R56="e")),"E","Hors Zone Euro"))</f>
        <v/>
      </c>
      <c r="P45" s="38"/>
      <c r="Q45" s="95"/>
      <c r="R45" s="112" t="str">
        <f>IF(S45="","",VLOOKUP(T45,'7 - Barème 2017'!$A$17:$G$231,7))</f>
        <v/>
      </c>
      <c r="S45" s="36" t="str">
        <f>IF(P$53&gt;4,4,"")</f>
        <v/>
      </c>
      <c r="T45" s="37"/>
      <c r="U45" s="88" t="str">
        <f>IF(S45="","",VLOOKUP(T45,'7 - Barème 2017'!$A$17:$H$249,8))</f>
        <v/>
      </c>
      <c r="V45" s="145" t="str">
        <f>IF(V42="","",IF(AND(OR(Y42="e",Y42=""),OR(Y43="",Y43="e"),OR(Y44="",Y44="e"),OR(Y45="",Y45="e"),OR(Y46="",Y46="e"),OR(Y47="",Y47="e"),OR(Y48="",Y48="e"),OR(Y49="",Y49="e"),OR(Y50="",Y50="e"),OR(Y51="",Y51="e"),OR(Y52="",Y52="e"),OR(Y53="",Y53="e"),OR(Y54="",Y54="e"),OR(Y55="",Y55="e"),OR(Y56="",Y56="e")),"E","Hors Zone Euro"))</f>
        <v/>
      </c>
      <c r="W45" s="38"/>
      <c r="X45" s="95"/>
      <c r="Y45" s="112" t="str">
        <f>IF(Z45="","",VLOOKUP(AA45,'7 - Barème 2017'!$A$17:$G$231,7))</f>
        <v/>
      </c>
      <c r="Z45" s="36" t="str">
        <f>IF(W$53&gt;4,4,"")</f>
        <v/>
      </c>
      <c r="AA45" s="37"/>
      <c r="AB45" s="88" t="str">
        <f>IF(Z45="","",VLOOKUP(AA45,'7 - Barème 2017'!$A$17:$H$249,8))</f>
        <v/>
      </c>
      <c r="AC45" s="146" t="str">
        <f>IF(AC42="","",IF(AND(OR(AF42="e",AF42=""),OR(AF43="",AF43="e"),OR(AF44="",AF44="e"),OR(AF45="",AF45="e"),OR(AF46="",AF46="e"),OR(AF47="",AF47="e"),OR(AF48="",AF48="e"),OR(AF49="",AF49="e"),OR(AF50="",AF50="e"),OR(AF51="",AF51="e"),OR(AF52="",AF52="e"),OR(AF53="",AF53="e"),OR(AF54="",AF54="e"),OR(AF55="",AF55="e"),OR(AF56="",AF56="e")),"E","Hors Zone Euro"))</f>
        <v/>
      </c>
      <c r="AD45" s="38"/>
      <c r="AE45" s="95"/>
      <c r="AF45" s="112" t="str">
        <f>IF(AG45="","",VLOOKUP(AH45,'7 - Barème 2017'!$A$17:$G$231,7))</f>
        <v/>
      </c>
      <c r="AG45" s="36" t="str">
        <f>IF(AD$53&gt;4,4,"")</f>
        <v/>
      </c>
      <c r="AH45" s="37"/>
      <c r="AI45" s="88" t="str">
        <f>IF(AG45="","",VLOOKUP(AH45,'7 - Barème 2017'!$A$17:$H$249,8))</f>
        <v/>
      </c>
      <c r="AJ45" s="145" t="str">
        <f>IF(AJ42="","",IF(AND(OR(AM42="e",AM42=""),OR(AM43="",AM43="e"),OR(AM44="",AM44="e"),OR(AM45="",AM45="e"),OR(AM46="",AM46="e"),OR(AM47="",AM47="e"),OR(AM48="",AM48="e"),OR(AM49="",AM49="e"),OR(AM50="",AM50="e"),OR(AM51="",AM51="e"),OR(AM52="",AM52="e"),OR(AM53="",AM53="e"),OR(AM54="",AM54="e"),OR(AM55="",AM55="e"),OR(AM56="",AM56="e")),"E","Hors Zone Euro"))</f>
        <v/>
      </c>
      <c r="AK45" s="38"/>
      <c r="AL45" s="95"/>
      <c r="AM45" s="112" t="str">
        <f>IF(AN45="","",VLOOKUP(AO45,'7 - Barème 2017'!$A$17:$G$231,7))</f>
        <v/>
      </c>
      <c r="AN45" s="36" t="str">
        <f>IF(AK$53&gt;4,4,"")</f>
        <v/>
      </c>
      <c r="AO45" s="37"/>
      <c r="AP45" s="88" t="str">
        <f>IF(AN45="","",VLOOKUP(AO45,'7 - Barème 2017'!$A$17:$H$249,8))</f>
        <v/>
      </c>
      <c r="AQ45" s="146" t="str">
        <f>IF(AQ42="","",IF(AND(OR(AT42="e",AT42=""),OR(AT43="",AT43="e"),OR(AT44="",AT44="e"),OR(AT45="",AT45="e"),OR(AT46="",AT46="e"),OR(AT47="",AT47="e"),OR(AT48="",AT48="e"),OR(AT49="",AT49="e"),OR(AT50="",AT50="e"),OR(AT51="",AT51="e"),OR(AT52="",AT52="e"),OR(AT53="",AT53="e"),OR(AT54="",AT54="e"),OR(AT55="",AT55="e"),OR(AT56="",AT56="e")),"E","Hors Zone Euro"))</f>
        <v/>
      </c>
      <c r="AR45" s="38"/>
      <c r="AS45" s="95"/>
      <c r="AT45" s="112" t="str">
        <f>IF(AU45="","",VLOOKUP(AV45,'7 - Barème 2017'!$A$17:$G$231,7))</f>
        <v/>
      </c>
      <c r="AU45" s="36" t="str">
        <f>IF(AR$53&gt;4,4,"")</f>
        <v/>
      </c>
      <c r="AV45" s="37"/>
      <c r="AW45" s="88" t="str">
        <f>IF(AU45="","",VLOOKUP(AV45,'7 - Barème 2017'!$A$17:$H$249,8))</f>
        <v/>
      </c>
      <c r="AX45" s="145" t="str">
        <f>IF(AX42="","",IF(AND(OR(BA42="e",BA42=""),OR(BA43="",BA43="e"),OR(BA44="",BA44="e"),OR(BA45="",BA45="e"),OR(BA46="",BA46="e"),OR(BA47="",BA47="e"),OR(BA48="",BA48="e"),OR(BA49="",BA49="e"),OR(BA50="",BA50="e"),OR(BA51="",BA51="e"),OR(BA52="",BA52="e"),OR(BA53="",BA53="e"),OR(BA54="",BA54="e"),OR(BA55="",BA55="e"),OR(BA56="",BA56="e")),"E","Hors Zone Euro"))</f>
        <v/>
      </c>
      <c r="AY45" s="38"/>
      <c r="AZ45" s="95"/>
      <c r="BA45" s="112" t="str">
        <f>IF(BB45="","",VLOOKUP(BC45,'7 - Barème 2017'!$A$17:$G$231,7))</f>
        <v/>
      </c>
      <c r="BB45" s="36" t="str">
        <f>IF(AY$53&gt;4,4,"")</f>
        <v/>
      </c>
      <c r="BC45" s="37"/>
      <c r="BD45" s="88" t="str">
        <f>IF(BB45="","",VLOOKUP(BC45,'7 - Barème 2017'!$A$17:$H$249,8))</f>
        <v/>
      </c>
      <c r="BE45" s="146" t="str">
        <f>IF(BE42="","",IF(AND(OR(BH42="e",BH42=""),OR(BH43="",BH43="e"),OR(BH44="",BH44="e"),OR(BH45="",BH45="e"),OR(BH46="",BH46="e"),OR(BH47="",BH47="e"),OR(BH48="",BH48="e"),OR(BH49="",BH49="e"),OR(BH50="",BH50="e"),OR(BH51="",BH51="e"),OR(BH52="",BH52="e"),OR(BH53="",BH53="e"),OR(BH54="",BH54="e"),OR(BH55="",BH55="e"),OR(BH56="",BH56="e")),"E","Hors Zone Euro"))</f>
        <v/>
      </c>
      <c r="BF45" s="38"/>
      <c r="BG45" s="95"/>
      <c r="BH45" s="112" t="str">
        <f>IF(BI45="","",VLOOKUP(BJ45,'7 - Barème 2017'!$A$17:$G$231,7))</f>
        <v/>
      </c>
      <c r="BI45" s="36" t="str">
        <f>IF(BF$53&gt;4,4,"")</f>
        <v/>
      </c>
      <c r="BJ45" s="37"/>
      <c r="BK45" s="88" t="str">
        <f>IF(BI45="","",VLOOKUP(BJ45,'7 - Barème 2017'!$A$17:$H$249,8))</f>
        <v/>
      </c>
      <c r="BL45" s="145" t="str">
        <f>IF(BL42="","",IF(AND(OR(BO42="e",BO42=""),OR(BO43="",BO43="e"),OR(BO44="",BO44="e"),OR(BO45="",BO45="e"),OR(BO46="",BO46="e"),OR(BO47="",BO47="e"),OR(BO48="",BO48="e"),OR(BO49="",BO49="e"),OR(BO50="",BO50="e"),OR(BO51="",BO51="e"),OR(BO52="",BO52="e"),OR(BO53="",BO53="e"),OR(BO54="",BO54="e"),OR(BO55="",BO55="e"),OR(BO56="",BO56="e")),"E","Hors Zone Euro"))</f>
        <v/>
      </c>
      <c r="BM45" s="38"/>
      <c r="BN45" s="95"/>
      <c r="BO45" s="112" t="str">
        <f>IF(BP45="","",VLOOKUP(BQ45,'7 - Barème 2017'!$A$17:$G$231,7))</f>
        <v/>
      </c>
      <c r="BP45" s="36" t="str">
        <f>IF(BM$53&gt;4,4,"")</f>
        <v/>
      </c>
      <c r="BQ45" s="37"/>
      <c r="BR45" s="88" t="str">
        <f>IF(BP45="","",VLOOKUP(BQ45,'7 - Barème 2017'!$A$17:$H$249,8))</f>
        <v/>
      </c>
      <c r="BS45" s="146" t="str">
        <f>IF(BS42="","",IF(AND(OR(BV42="e",BV42=""),OR(BV43="",BV43="e"),OR(BV44="",BV44="e"),OR(BV45="",BV45="e"),OR(BV46="",BV46="e"),OR(BV47="",BV47="e"),OR(BV48="",BV48="e"),OR(BV49="",BV49="e"),OR(BV50="",BV50="e"),OR(BV51="",BV51="e"),OR(BV52="",BV52="e"),OR(BV53="",BV53="e"),OR(BV54="",BV54="e"),OR(BV55="",BV55="e"),OR(BV56="",BV56="e")),"E","Hors Zone Euro"))</f>
        <v/>
      </c>
      <c r="BT45" s="38"/>
      <c r="BU45" s="95"/>
      <c r="BV45" s="112" t="str">
        <f>IF(BW45="","",VLOOKUP(BX45,'7 - Barème 2017'!$A$17:$G$231,7))</f>
        <v/>
      </c>
      <c r="BW45" s="36" t="str">
        <f>IF(BT$53&gt;4,4,"")</f>
        <v/>
      </c>
      <c r="BX45" s="37"/>
      <c r="BY45" s="88" t="str">
        <f>IF(BW45="","",VLOOKUP(BX45,'7 - Barème 2017'!$A$17:$H$249,8))</f>
        <v/>
      </c>
      <c r="BZ45" s="145" t="str">
        <f>IF(BZ42="","",IF(AND(OR(CC42="e",CC42=""),OR(CC43="",CC43="e"),OR(CC44="",CC44="e"),OR(CC45="",CC45="e"),OR(CC46="",CC46="e"),OR(CC47="",CC47="e"),OR(CC48="",CC48="e"),OR(CC49="",CC49="e"),OR(CC50="",CC50="e"),OR(CC51="",CC51="e"),OR(CC52="",CC52="e"),OR(CC53="",CC53="e"),OR(CC54="",CC54="e"),OR(CC55="",CC55="e"),OR(CC56="",CC56="e")),"E","Hors Zone Euro"))</f>
        <v/>
      </c>
      <c r="CA45" s="38"/>
      <c r="CB45" s="95"/>
      <c r="CC45" s="112" t="str">
        <f>IF(CD45="","",VLOOKUP(CE45,'7 - Barème 2017'!$A$17:$G$231,7))</f>
        <v/>
      </c>
      <c r="CD45" s="36" t="str">
        <f>IF(CA$53&gt;4,4,"")</f>
        <v/>
      </c>
      <c r="CE45" s="37"/>
      <c r="CF45" s="88" t="str">
        <f>IF(CD45="","",VLOOKUP(CE45,'7 - Barème 2017'!$A$17:$H$249,8))</f>
        <v/>
      </c>
      <c r="CG45" s="146" t="str">
        <f>IF(CG42="","",IF(AND(OR(CJ42="e",CJ42=""),OR(CJ43="",CJ43="e"),OR(CJ44="",CJ44="e"),OR(CJ45="",CJ45="e"),OR(CJ46="",CJ46="e"),OR(CJ47="",CJ47="e"),OR(CJ48="",CJ48="e"),OR(CJ49="",CJ49="e"),OR(CJ50="",CJ50="e"),OR(CJ51="",CJ51="e"),OR(CJ52="",CJ52="e"),OR(CJ53="",CJ53="e"),OR(CJ54="",CJ54="e"),OR(CJ55="",CJ55="e"),OR(CJ56="",CJ56="e")),"E","Hors Zone Euro"))</f>
        <v/>
      </c>
      <c r="CH45" s="38"/>
      <c r="CI45" s="95"/>
      <c r="CJ45" s="112" t="str">
        <f>IF(CK45="","",VLOOKUP(CL45,'7 - Barème 2017'!$A$17:$G$231,7))</f>
        <v/>
      </c>
      <c r="CK45" s="36" t="str">
        <f>IF(CH$53&gt;4,4,"")</f>
        <v/>
      </c>
      <c r="CL45" s="37"/>
      <c r="CM45" s="88" t="str">
        <f>IF(CK45="","",VLOOKUP(CL45,'7 - Barème 2017'!$A$17:$H$249,8))</f>
        <v/>
      </c>
      <c r="CN45" s="145" t="str">
        <f>IF(CN42="","",IF(AND(OR(CQ42="e",CQ42=""),OR(CQ43="",CQ43="e"),OR(CQ44="",CQ44="e"),OR(CQ45="",CQ45="e"),OR(CQ46="",CQ46="e"),OR(CQ47="",CQ47="e"),OR(CQ48="",CQ48="e"),OR(CQ49="",CQ49="e"),OR(CQ50="",CQ50="e"),OR(CQ51="",CQ51="e"),OR(CQ52="",CQ52="e"),OR(CQ53="",CQ53="e"),OR(CQ54="",CQ54="e"),OR(CQ55="",CQ55="e"),OR(CQ56="",CQ56="e")),"E","Hors Zone Euro"))</f>
        <v/>
      </c>
      <c r="CO45" s="38"/>
      <c r="CP45" s="95"/>
      <c r="CQ45" s="112" t="str">
        <f>IF(CR45="","",VLOOKUP(CS45,'7 - Barème 2017'!$A$17:$G$231,7))</f>
        <v/>
      </c>
      <c r="CR45" s="36" t="str">
        <f>IF(CO$53&gt;4,4,"")</f>
        <v/>
      </c>
      <c r="CS45" s="37"/>
      <c r="CT45" s="88" t="str">
        <f>IF(CR45="","",VLOOKUP(CS45,'7 - Barème 2017'!$A$17:$H$249,8))</f>
        <v/>
      </c>
      <c r="CU45" s="146" t="str">
        <f>IF(CU42="","",IF(AND(OR(CX42="e",CX42=""),OR(CX43="",CX43="e"),OR(CX44="",CX44="e"),OR(CX45="",CX45="e"),OR(CX46="",CX46="e"),OR(CX47="",CX47="e"),OR(CX48="",CX48="e"),OR(CX49="",CX49="e"),OR(CX50="",CX50="e"),OR(CX51="",CX51="e"),OR(CX52="",CX52="e"),OR(CX53="",CX53="e"),OR(CX54="",CX54="e"),OR(CX55="",CX55="e"),OR(CX56="",CX56="e")),"E","Hors Zone Euro"))</f>
        <v/>
      </c>
      <c r="CV45" s="38"/>
      <c r="CW45" s="95"/>
      <c r="CX45" s="112" t="str">
        <f>IF(CY45="","",VLOOKUP(CZ45,'7 - Barème 2017'!$A$17:$G$231,7))</f>
        <v/>
      </c>
      <c r="CY45" s="36" t="str">
        <f>IF(CV$53&gt;4,4,"")</f>
        <v/>
      </c>
      <c r="CZ45" s="37"/>
      <c r="DA45" s="88" t="str">
        <f>IF(CY45="","",VLOOKUP(CZ45,'7 - Barème 2017'!$A$17:$H$249,8))</f>
        <v/>
      </c>
      <c r="DB45" s="145" t="str">
        <f>IF(DB42="","",IF(AND(OR(DE42="e",DE42=""),OR(DE43="",DE43="e"),OR(DE44="",DE44="e"),OR(DE45="",DE45="e"),OR(DE46="",DE46="e"),OR(DE47="",DE47="e"),OR(DE48="",DE48="e"),OR(DE49="",DE49="e"),OR(DE50="",DE50="e"),OR(DE51="",DE51="e"),OR(DE52="",DE52="e"),OR(DE53="",DE53="e"),OR(DE54="",DE54="e"),OR(DE55="",DE55="e"),OR(DE56="",DE56="e")),"E","Hors Zone Euro"))</f>
        <v/>
      </c>
      <c r="DC45" s="38"/>
      <c r="DD45" s="95"/>
      <c r="DE45" s="112" t="str">
        <f>IF(DF45="","",VLOOKUP(DG45,'7 - Barème 2017'!$A$17:$G$231,7))</f>
        <v/>
      </c>
      <c r="DF45" s="36" t="str">
        <f>IF(DC$53&gt;4,4,"")</f>
        <v/>
      </c>
      <c r="DG45" s="37"/>
      <c r="DH45" s="88" t="str">
        <f>IF(DF45="","",VLOOKUP(DG45,'7 - Barème 2017'!$A$17:$H$249,8))</f>
        <v/>
      </c>
      <c r="DI45" s="146" t="str">
        <f>IF(DI42="","",IF(AND(OR(DL42="e",DL42=""),OR(DL43="",DL43="e"),OR(DL44="",DL44="e"),OR(DL45="",DL45="e"),OR(DL46="",DL46="e"),OR(DL47="",DL47="e"),OR(DL48="",DL48="e"),OR(DL49="",DL49="e"),OR(DL50="",DL50="e"),OR(DL51="",DL51="e"),OR(DL52="",DL52="e"),OR(DL53="",DL53="e"),OR(DL54="",DL54="e"),OR(DL55="",DL55="e"),OR(DL56="",DL56="e")),"E","Hors Zone Euro"))</f>
        <v/>
      </c>
      <c r="DJ45" s="38"/>
      <c r="DK45" s="95"/>
      <c r="DL45" s="112" t="str">
        <f>IF(DM45="","",VLOOKUP(DN45,'7 - Barème 2017'!$A$17:$G$231,7))</f>
        <v/>
      </c>
      <c r="DM45" s="36" t="str">
        <f>IF(DJ$53&gt;4,4,"")</f>
        <v/>
      </c>
      <c r="DN45" s="37"/>
      <c r="DO45" s="88" t="str">
        <f>IF(DM45="","",VLOOKUP(DN45,'7 - Barème 2017'!$A$17:$H$249,8))</f>
        <v/>
      </c>
      <c r="DP45" s="145" t="str">
        <f>IF(DP42="","",IF(AND(OR(DS42="e",DS42=""),OR(DS43="",DS43="e"),OR(DS44="",DS44="e"),OR(DS45="",DS45="e"),OR(DS46="",DS46="e"),OR(DS47="",DS47="e"),OR(DS48="",DS48="e"),OR(DS49="",DS49="e"),OR(DS50="",DS50="e"),OR(DS51="",DS51="e"),OR(DS52="",DS52="e"),OR(DS53="",DS53="e"),OR(DS54="",DS54="e"),OR(DS55="",DS55="e"),OR(DS56="",DS56="e")),"E","Hors Zone Euro"))</f>
        <v/>
      </c>
      <c r="DQ45" s="38"/>
      <c r="DR45" s="95"/>
      <c r="DS45" s="112" t="str">
        <f>IF(DT45="","",VLOOKUP(DU45,'7 - Barème 2017'!$A$17:$G$231,7))</f>
        <v/>
      </c>
      <c r="DT45" s="36" t="str">
        <f>IF(DQ$53&gt;4,4,"")</f>
        <v/>
      </c>
      <c r="DU45" s="37"/>
      <c r="DV45" s="88" t="str">
        <f>IF(DT45="","",VLOOKUP(DU45,'7 - Barème 2017'!$A$17:$H$249,8))</f>
        <v/>
      </c>
      <c r="DW45" s="146" t="str">
        <f>IF(DW42="","",IF(AND(OR(DZ42="e",DZ42=""),OR(DZ43="",DZ43="e"),OR(DZ44="",DZ44="e"),OR(DZ45="",DZ45="e"),OR(DZ46="",DZ46="e"),OR(DZ47="",DZ47="e"),OR(DZ48="",DZ48="e"),OR(DZ49="",DZ49="e"),OR(DZ50="",DZ50="e"),OR(DZ51="",DZ51="e"),OR(DZ52="",DZ52="e"),OR(DZ53="",DZ53="e"),OR(DZ54="",DZ54="e"),OR(DZ55="",DZ55="e"),OR(DZ56="",DZ56="e")),"E","Hors Zone Euro"))</f>
        <v/>
      </c>
      <c r="DX45" s="38"/>
      <c r="DY45" s="95"/>
      <c r="DZ45" s="112" t="str">
        <f>IF(EA45="","",VLOOKUP(EB45,'7 - Barème 2017'!$A$17:$G$231,7))</f>
        <v/>
      </c>
      <c r="EA45" s="36" t="str">
        <f>IF(DX$53&gt;4,4,"")</f>
        <v/>
      </c>
      <c r="EB45" s="37"/>
      <c r="EC45" s="88" t="str">
        <f>IF(EA45="","",VLOOKUP(EB45,'7 - Barème 2017'!$A$17:$H$249,8))</f>
        <v/>
      </c>
      <c r="ED45" s="145" t="str">
        <f>IF(ED42="","",IF(AND(OR(EG42="e",EG42=""),OR(EG43="",EG43="e"),OR(EG44="",EG44="e"),OR(EG45="",EG45="e"),OR(EG46="",EG46="e"),OR(EG47="",EG47="e"),OR(EG48="",EG48="e"),OR(EG49="",EG49="e"),OR(EG50="",EG50="e"),OR(EG51="",EG51="e"),OR(EG52="",EG52="e"),OR(EG53="",EG53="e"),OR(EG54="",EG54="e"),OR(EG55="",EG55="e"),OR(EG56="",EG56="e")),"E","Hors Zone Euro"))</f>
        <v/>
      </c>
      <c r="EE45" s="38"/>
      <c r="EF45" s="95"/>
      <c r="EG45" s="112" t="str">
        <f>IF(EH45="","",VLOOKUP(EI45,'7 - Barème 2017'!$A$17:$G$231,7))</f>
        <v/>
      </c>
      <c r="EH45" s="36" t="str">
        <f>IF(EE$53&gt;4,4,"")</f>
        <v/>
      </c>
      <c r="EI45" s="37"/>
      <c r="EJ45" s="88" t="str">
        <f>IF(EH45="","",VLOOKUP(EI45,'7 - Barème 2017'!$A$17:$H$249,8))</f>
        <v/>
      </c>
      <c r="EK45" s="146" t="str">
        <f>IF(EK42="","",IF(AND(OR(EN42="e",EN42=""),OR(EN43="",EN43="e"),OR(EN44="",EN44="e"),OR(EN45="",EN45="e"),OR(EN46="",EN46="e"),OR(EN47="",EN47="e"),OR(EN48="",EN48="e"),OR(EN49="",EN49="e"),OR(EN50="",EN50="e"),OR(EN51="",EN51="e"),OR(EN52="",EN52="e"),OR(EN53="",EN53="e"),OR(EN54="",EN54="e"),OR(EN55="",EN55="e"),OR(EN56="",EN56="e")),"E","Hors Zone Euro"))</f>
        <v/>
      </c>
      <c r="EL45" s="38"/>
      <c r="EM45" s="95"/>
      <c r="EN45" s="112" t="str">
        <f>IF(EO45="","",VLOOKUP(EP45,'7 - Barème 2017'!$A$17:$G$231,7))</f>
        <v/>
      </c>
      <c r="EO45" s="36" t="str">
        <f>IF(EL$53&gt;4,4,"")</f>
        <v/>
      </c>
      <c r="EP45" s="37"/>
      <c r="EQ45" s="88" t="str">
        <f>IF(EO45="","",VLOOKUP(EP45,'7 - Barème 2017'!$A$17:$H$249,8))</f>
        <v/>
      </c>
      <c r="ER45" s="146" t="str">
        <f>IF(ER42="","",IF(AND(OR(EU42="e",EU42=""),OR(EU43="",EU43="e"),OR(EU44="",EU44="e"),OR(EU45="",EU45="e"),OR(EU46="",EU46="e"),OR(EU47="",EU47="e"),OR(EU48="",EU48="e"),OR(EU49="",EU49="e"),OR(EU50="",EU50="e"),OR(EU51="",EU51="e"),OR(EU52="",EU52="e"),OR(EU53="",EU53="e"),OR(EU54="",EU54="e"),OR(EU55="",EU55="e"),OR(EU56="",EU56="e")),"E","Hors Zone Euro"))</f>
        <v/>
      </c>
      <c r="ES45" s="38"/>
      <c r="ET45" s="95"/>
      <c r="EU45" s="112" t="str">
        <f>IF(EV45="","",VLOOKUP(EW45,'7 - Barème 2017'!$A$17:$G$231,7))</f>
        <v/>
      </c>
      <c r="EV45" s="36" t="str">
        <f>IF(ES$53&gt;4,4,"")</f>
        <v/>
      </c>
      <c r="EW45" s="37"/>
      <c r="EX45" s="88" t="str">
        <f>IF(EV45="","",VLOOKUP(EW45,'7 - Barème 2017'!$A$17:$H$249,8))</f>
        <v/>
      </c>
      <c r="EY45" s="146" t="str">
        <f>IF(EY42="","",IF(AND(OR(FB42="e",FB42=""),OR(FB43="",FB43="e"),OR(FB44="",FB44="e"),OR(FB45="",FB45="e"),OR(FB46="",FB46="e"),OR(FB47="",FB47="e"),OR(FB48="",FB48="e"),OR(FB49="",FB49="e"),OR(FB50="",FB50="e"),OR(FB51="",FB51="e"),OR(FB52="",FB52="e"),OR(FB53="",FB53="e"),OR(FB54="",FB54="e"),OR(FB55="",FB55="e"),OR(FB56="",FB56="e")),"E","Hors Zone Euro"))</f>
        <v/>
      </c>
      <c r="EZ45" s="38"/>
      <c r="FA45" s="95"/>
      <c r="FB45" s="112" t="str">
        <f>IF(FC45="","",VLOOKUP(FD45,'7 - Barème 2017'!$A$17:$G$231,7))</f>
        <v/>
      </c>
      <c r="FC45" s="36" t="str">
        <f>IF(EZ$53&gt;4,4,"")</f>
        <v/>
      </c>
      <c r="FD45" s="37"/>
      <c r="FE45" s="88" t="str">
        <f>IF(FC45="","",VLOOKUP(FD45,'7 - Barème 2017'!$A$17:$H$249,8))</f>
        <v/>
      </c>
      <c r="FF45" s="145" t="str">
        <f>IF(FF42="","",IF(AND(OR(FI42="e",FI42=""),OR(FI43="",FI43="e"),OR(FI44="",FI44="e"),OR(FI45="",FI45="e"),OR(FI46="",FI46="e"),OR(FI47="",FI47="e"),OR(FI48="",FI48="e"),OR(FI49="",FI49="e"),OR(FI50="",FI50="e"),OR(FI51="",FI51="e"),OR(FI52="",FI52="e"),OR(FI53="",FI53="e"),OR(FI54="",FI54="e"),OR(FI55="",FI55="e"),OR(FI56="",FI56="e")),"E","Hors Zone Euro"))</f>
        <v/>
      </c>
      <c r="FG45" s="38"/>
      <c r="FH45" s="95"/>
      <c r="FI45" s="112" t="str">
        <f>IF(FJ45="","",VLOOKUP(FK45,'7 - Barème 2017'!$A$17:$G$231,7))</f>
        <v/>
      </c>
      <c r="FJ45" s="36" t="str">
        <f>IF(FG$53&gt;4,4,"")</f>
        <v/>
      </c>
      <c r="FK45" s="37"/>
      <c r="FL45" s="88" t="str">
        <f>IF(FJ45="","",VLOOKUP(FK45,'7 - Barème 2017'!$A$17:$H$249,8))</f>
        <v/>
      </c>
      <c r="FN45" s="177" t="s">
        <v>625</v>
      </c>
    </row>
    <row r="46" spans="1:170" x14ac:dyDescent="0.15">
      <c r="A46" s="83"/>
      <c r="B46" s="95"/>
      <c r="C46" s="95"/>
      <c r="D46" s="112" t="str">
        <f>IF(E46="","",VLOOKUP(F46,'7 - Barème 2017'!$A$17:$G$231,7))</f>
        <v/>
      </c>
      <c r="E46" s="36" t="str">
        <f>IF(B$53&gt;5,5,"")</f>
        <v/>
      </c>
      <c r="F46" s="37"/>
      <c r="G46" s="88" t="str">
        <f>IF(E46="","",VLOOKUP(F46,'7 - Barème 2017'!$A$17:$H$249,8))</f>
        <v/>
      </c>
      <c r="H46" s="103"/>
      <c r="I46" s="38"/>
      <c r="J46" s="38"/>
      <c r="K46" s="112" t="str">
        <f>IF(L46="","",VLOOKUP(M46,'7 - Barème 2017'!$A$17:$G$231,7))</f>
        <v/>
      </c>
      <c r="L46" s="36" t="str">
        <f>IF(I$53&gt;5,5,"")</f>
        <v/>
      </c>
      <c r="M46" s="37"/>
      <c r="N46" s="88" t="str">
        <f>IF(L46="","",VLOOKUP(M46,'7 - Barème 2017'!$A$17:$H$249,8))</f>
        <v/>
      </c>
      <c r="O46" s="83"/>
      <c r="P46" s="38"/>
      <c r="Q46" s="95"/>
      <c r="R46" s="112" t="str">
        <f>IF(S46="","",VLOOKUP(T46,'7 - Barème 2017'!$A$17:$G$231,7))</f>
        <v/>
      </c>
      <c r="S46" s="36" t="str">
        <f>IF(P$53&gt;5,5,"")</f>
        <v/>
      </c>
      <c r="T46" s="37"/>
      <c r="U46" s="88" t="str">
        <f>IF(S46="","",VLOOKUP(T46,'7 - Barème 2017'!$A$17:$H$249,8))</f>
        <v/>
      </c>
      <c r="V46" s="103"/>
      <c r="W46" s="38"/>
      <c r="X46" s="95"/>
      <c r="Y46" s="112" t="str">
        <f>IF(Z46="","",VLOOKUP(AA46,'7 - Barème 2017'!$A$17:$G$231,7))</f>
        <v/>
      </c>
      <c r="Z46" s="36" t="str">
        <f>IF(W$53&gt;5,5,"")</f>
        <v/>
      </c>
      <c r="AA46" s="37"/>
      <c r="AB46" s="88" t="str">
        <f>IF(Z46="","",VLOOKUP(AA46,'7 - Barème 2017'!$A$17:$H$249,8))</f>
        <v/>
      </c>
      <c r="AC46" s="83"/>
      <c r="AD46" s="38"/>
      <c r="AE46" s="95"/>
      <c r="AF46" s="112" t="str">
        <f>IF(AG46="","",VLOOKUP(AH46,'7 - Barème 2017'!$A$17:$G$231,7))</f>
        <v/>
      </c>
      <c r="AG46" s="36" t="str">
        <f>IF(AD$53&gt;5,5,"")</f>
        <v/>
      </c>
      <c r="AH46" s="37"/>
      <c r="AI46" s="88" t="str">
        <f>IF(AG46="","",VLOOKUP(AH46,'7 - Barème 2017'!$A$17:$H$249,8))</f>
        <v/>
      </c>
      <c r="AJ46" s="103"/>
      <c r="AK46" s="38"/>
      <c r="AL46" s="95"/>
      <c r="AM46" s="112" t="str">
        <f>IF(AN46="","",VLOOKUP(AO46,'7 - Barème 2017'!$A$17:$G$231,7))</f>
        <v/>
      </c>
      <c r="AN46" s="36" t="str">
        <f>IF(AK$53&gt;5,5,"")</f>
        <v/>
      </c>
      <c r="AO46" s="37"/>
      <c r="AP46" s="88" t="str">
        <f>IF(AN46="","",VLOOKUP(AO46,'7 - Barème 2017'!$A$17:$H$249,8))</f>
        <v/>
      </c>
      <c r="AQ46" s="83"/>
      <c r="AR46" s="38"/>
      <c r="AS46" s="95"/>
      <c r="AT46" s="112" t="str">
        <f>IF(AU46="","",VLOOKUP(AV46,'7 - Barème 2017'!$A$17:$G$231,7))</f>
        <v/>
      </c>
      <c r="AU46" s="36" t="str">
        <f>IF(AR$53&gt;5,5,"")</f>
        <v/>
      </c>
      <c r="AV46" s="37"/>
      <c r="AW46" s="88" t="str">
        <f>IF(AU46="","",VLOOKUP(AV46,'7 - Barème 2017'!$A$17:$H$249,8))</f>
        <v/>
      </c>
      <c r="AX46" s="103"/>
      <c r="AY46" s="38"/>
      <c r="AZ46" s="95"/>
      <c r="BA46" s="112" t="str">
        <f>IF(BB46="","",VLOOKUP(BC46,'7 - Barème 2017'!$A$17:$G$231,7))</f>
        <v/>
      </c>
      <c r="BB46" s="36" t="str">
        <f>IF(AY$53&gt;5,5,"")</f>
        <v/>
      </c>
      <c r="BC46" s="37"/>
      <c r="BD46" s="88" t="str">
        <f>IF(BB46="","",VLOOKUP(BC46,'7 - Barème 2017'!$A$17:$H$249,8))</f>
        <v/>
      </c>
      <c r="BE46" s="83"/>
      <c r="BF46" s="38"/>
      <c r="BG46" s="95"/>
      <c r="BH46" s="112" t="str">
        <f>IF(BI46="","",VLOOKUP(BJ46,'7 - Barème 2017'!$A$17:$G$231,7))</f>
        <v/>
      </c>
      <c r="BI46" s="36" t="str">
        <f>IF(BF$53&gt;5,5,"")</f>
        <v/>
      </c>
      <c r="BJ46" s="37"/>
      <c r="BK46" s="88" t="str">
        <f>IF(BI46="","",VLOOKUP(BJ46,'7 - Barème 2017'!$A$17:$H$249,8))</f>
        <v/>
      </c>
      <c r="BL46" s="103"/>
      <c r="BM46" s="38"/>
      <c r="BN46" s="95"/>
      <c r="BO46" s="112" t="str">
        <f>IF(BP46="","",VLOOKUP(BQ46,'7 - Barème 2017'!$A$17:$G$231,7))</f>
        <v/>
      </c>
      <c r="BP46" s="36" t="str">
        <f>IF(BM$53&gt;5,5,"")</f>
        <v/>
      </c>
      <c r="BQ46" s="37"/>
      <c r="BR46" s="88" t="str">
        <f>IF(BP46="","",VLOOKUP(BQ46,'7 - Barème 2017'!$A$17:$H$249,8))</f>
        <v/>
      </c>
      <c r="BS46" s="83"/>
      <c r="BT46" s="38"/>
      <c r="BU46" s="95"/>
      <c r="BV46" s="112" t="str">
        <f>IF(BW46="","",VLOOKUP(BX46,'7 - Barème 2017'!$A$17:$G$231,7))</f>
        <v/>
      </c>
      <c r="BW46" s="36" t="str">
        <f>IF(BT$53&gt;5,5,"")</f>
        <v/>
      </c>
      <c r="BX46" s="37"/>
      <c r="BY46" s="88" t="str">
        <f>IF(BW46="","",VLOOKUP(BX46,'7 - Barème 2017'!$A$17:$H$249,8))</f>
        <v/>
      </c>
      <c r="BZ46" s="103"/>
      <c r="CA46" s="38"/>
      <c r="CB46" s="95"/>
      <c r="CC46" s="112" t="str">
        <f>IF(CD46="","",VLOOKUP(CE46,'7 - Barème 2017'!$A$17:$G$231,7))</f>
        <v/>
      </c>
      <c r="CD46" s="36" t="str">
        <f>IF(CA$53&gt;5,5,"")</f>
        <v/>
      </c>
      <c r="CE46" s="37"/>
      <c r="CF46" s="88" t="str">
        <f>IF(CD46="","",VLOOKUP(CE46,'7 - Barème 2017'!$A$17:$H$249,8))</f>
        <v/>
      </c>
      <c r="CG46" s="83"/>
      <c r="CH46" s="38"/>
      <c r="CI46" s="95"/>
      <c r="CJ46" s="112" t="str">
        <f>IF(CK46="","",VLOOKUP(CL46,'7 - Barème 2017'!$A$17:$G$231,7))</f>
        <v/>
      </c>
      <c r="CK46" s="36" t="str">
        <f>IF(CH$53&gt;5,5,"")</f>
        <v/>
      </c>
      <c r="CL46" s="37"/>
      <c r="CM46" s="88" t="str">
        <f>IF(CK46="","",VLOOKUP(CL46,'7 - Barème 2017'!$A$17:$H$249,8))</f>
        <v/>
      </c>
      <c r="CN46" s="103"/>
      <c r="CO46" s="38"/>
      <c r="CP46" s="95"/>
      <c r="CQ46" s="112" t="str">
        <f>IF(CR46="","",VLOOKUP(CS46,'7 - Barème 2017'!$A$17:$G$231,7))</f>
        <v/>
      </c>
      <c r="CR46" s="36" t="str">
        <f>IF(CO$53&gt;5,5,"")</f>
        <v/>
      </c>
      <c r="CS46" s="37"/>
      <c r="CT46" s="88" t="str">
        <f>IF(CR46="","",VLOOKUP(CS46,'7 - Barème 2017'!$A$17:$H$249,8))</f>
        <v/>
      </c>
      <c r="CU46" s="83"/>
      <c r="CV46" s="38"/>
      <c r="CW46" s="95"/>
      <c r="CX46" s="112" t="str">
        <f>IF(CY46="","",VLOOKUP(CZ46,'7 - Barème 2017'!$A$17:$G$231,7))</f>
        <v/>
      </c>
      <c r="CY46" s="36" t="str">
        <f>IF(CV$53&gt;5,5,"")</f>
        <v/>
      </c>
      <c r="CZ46" s="37"/>
      <c r="DA46" s="88" t="str">
        <f>IF(CY46="","",VLOOKUP(CZ46,'7 - Barème 2017'!$A$17:$H$249,8))</f>
        <v/>
      </c>
      <c r="DB46" s="103"/>
      <c r="DC46" s="38"/>
      <c r="DD46" s="95"/>
      <c r="DE46" s="112" t="str">
        <f>IF(DF46="","",VLOOKUP(DG46,'7 - Barème 2017'!$A$17:$G$231,7))</f>
        <v/>
      </c>
      <c r="DF46" s="36" t="str">
        <f>IF(DC$53&gt;5,5,"")</f>
        <v/>
      </c>
      <c r="DG46" s="37"/>
      <c r="DH46" s="88" t="str">
        <f>IF(DF46="","",VLOOKUP(DG46,'7 - Barème 2017'!$A$17:$H$249,8))</f>
        <v/>
      </c>
      <c r="DI46" s="83"/>
      <c r="DJ46" s="38"/>
      <c r="DK46" s="95"/>
      <c r="DL46" s="112" t="str">
        <f>IF(DM46="","",VLOOKUP(DN46,'7 - Barème 2017'!$A$17:$G$231,7))</f>
        <v/>
      </c>
      <c r="DM46" s="36" t="str">
        <f>IF(DJ$53&gt;5,5,"")</f>
        <v/>
      </c>
      <c r="DN46" s="37"/>
      <c r="DO46" s="88" t="str">
        <f>IF(DM46="","",VLOOKUP(DN46,'7 - Barème 2017'!$A$17:$H$249,8))</f>
        <v/>
      </c>
      <c r="DP46" s="103"/>
      <c r="DQ46" s="38"/>
      <c r="DR46" s="95"/>
      <c r="DS46" s="112" t="str">
        <f>IF(DT46="","",VLOOKUP(DU46,'7 - Barème 2017'!$A$17:$G$231,7))</f>
        <v/>
      </c>
      <c r="DT46" s="36" t="str">
        <f>IF(DQ$53&gt;5,5,"")</f>
        <v/>
      </c>
      <c r="DU46" s="37"/>
      <c r="DV46" s="88" t="str">
        <f>IF(DT46="","",VLOOKUP(DU46,'7 - Barème 2017'!$A$17:$H$249,8))</f>
        <v/>
      </c>
      <c r="DW46" s="83"/>
      <c r="DX46" s="38"/>
      <c r="DY46" s="95"/>
      <c r="DZ46" s="112" t="str">
        <f>IF(EA46="","",VLOOKUP(EB46,'7 - Barème 2017'!$A$17:$G$231,7))</f>
        <v/>
      </c>
      <c r="EA46" s="36" t="str">
        <f>IF(DX$53&gt;5,5,"")</f>
        <v/>
      </c>
      <c r="EB46" s="37"/>
      <c r="EC46" s="88" t="str">
        <f>IF(EA46="","",VLOOKUP(EB46,'7 - Barème 2017'!$A$17:$H$249,8))</f>
        <v/>
      </c>
      <c r="ED46" s="103"/>
      <c r="EE46" s="38"/>
      <c r="EF46" s="95"/>
      <c r="EG46" s="112" t="str">
        <f>IF(EH46="","",VLOOKUP(EI46,'7 - Barème 2017'!$A$17:$G$231,7))</f>
        <v/>
      </c>
      <c r="EH46" s="36" t="str">
        <f>IF(EE$53&gt;5,5,"")</f>
        <v/>
      </c>
      <c r="EI46" s="37"/>
      <c r="EJ46" s="88" t="str">
        <f>IF(EH46="","",VLOOKUP(EI46,'7 - Barème 2017'!$A$17:$H$249,8))</f>
        <v/>
      </c>
      <c r="EK46" s="83"/>
      <c r="EL46" s="38"/>
      <c r="EM46" s="95"/>
      <c r="EN46" s="112" t="str">
        <f>IF(EO46="","",VLOOKUP(EP46,'7 - Barème 2017'!$A$17:$G$231,7))</f>
        <v/>
      </c>
      <c r="EO46" s="36" t="str">
        <f>IF(EL$53&gt;5,5,"")</f>
        <v/>
      </c>
      <c r="EP46" s="37"/>
      <c r="EQ46" s="88" t="str">
        <f>IF(EO46="","",VLOOKUP(EP46,'7 - Barème 2017'!$A$17:$H$249,8))</f>
        <v/>
      </c>
      <c r="ER46" s="103"/>
      <c r="ES46" s="38"/>
      <c r="ET46" s="95"/>
      <c r="EU46" s="112" t="str">
        <f>IF(EV46="","",VLOOKUP(EW46,'7 - Barème 2017'!$A$17:$G$231,7))</f>
        <v/>
      </c>
      <c r="EV46" s="36" t="str">
        <f>IF(ES$53&gt;5,5,"")</f>
        <v/>
      </c>
      <c r="EW46" s="37"/>
      <c r="EX46" s="88" t="str">
        <f>IF(EV46="","",VLOOKUP(EW46,'7 - Barème 2017'!$A$17:$H$249,8))</f>
        <v/>
      </c>
      <c r="EY46" s="83"/>
      <c r="EZ46" s="38"/>
      <c r="FA46" s="95"/>
      <c r="FB46" s="112" t="str">
        <f>IF(FC46="","",VLOOKUP(FD46,'7 - Barème 2017'!$A$17:$G$231,7))</f>
        <v/>
      </c>
      <c r="FC46" s="36" t="str">
        <f>IF(EZ$53&gt;5,5,"")</f>
        <v/>
      </c>
      <c r="FD46" s="37"/>
      <c r="FE46" s="88" t="str">
        <f>IF(FC46="","",VLOOKUP(FD46,'7 - Barème 2017'!$A$17:$H$249,8))</f>
        <v/>
      </c>
      <c r="FF46" s="103"/>
      <c r="FG46" s="38"/>
      <c r="FH46" s="95"/>
      <c r="FI46" s="112" t="str">
        <f>IF(FJ46="","",VLOOKUP(FK46,'7 - Barème 2017'!$A$17:$G$231,7))</f>
        <v/>
      </c>
      <c r="FJ46" s="36" t="str">
        <f>IF(FG$53&gt;5,5,"")</f>
        <v/>
      </c>
      <c r="FK46" s="37"/>
      <c r="FL46" s="88" t="str">
        <f>IF(FJ46="","",VLOOKUP(FK46,'7 - Barème 2017'!$A$17:$H$249,8))</f>
        <v/>
      </c>
      <c r="FN46" s="172" t="s">
        <v>741</v>
      </c>
    </row>
    <row r="47" spans="1:170" x14ac:dyDescent="0.15">
      <c r="A47" s="49" t="s">
        <v>673</v>
      </c>
      <c r="B47" s="95"/>
      <c r="C47" s="95"/>
      <c r="D47" s="112" t="str">
        <f>IF(E47="","",VLOOKUP(F47,'7 - Barème 2017'!$A$17:$G$231,7))</f>
        <v/>
      </c>
      <c r="E47" s="36" t="str">
        <f>IF(B$53&gt;6,6,"")</f>
        <v/>
      </c>
      <c r="F47" s="37"/>
      <c r="G47" s="88" t="str">
        <f>IF(E47="","",VLOOKUP(F47,'7 - Barème 2017'!$A$17:$H$249,8))</f>
        <v/>
      </c>
      <c r="H47" s="25" t="s">
        <v>673</v>
      </c>
      <c r="I47" s="38"/>
      <c r="J47" s="38"/>
      <c r="K47" s="112" t="str">
        <f>IF(L47="","",VLOOKUP(M47,'7 - Barème 2017'!$A$17:$G$231,7))</f>
        <v/>
      </c>
      <c r="L47" s="36" t="str">
        <f>IF(I$53&gt;6,6,"")</f>
        <v/>
      </c>
      <c r="M47" s="37"/>
      <c r="N47" s="88" t="str">
        <f>IF(L47="","",VLOOKUP(M47,'7 - Barème 2017'!$A$17:$H$249,8))</f>
        <v/>
      </c>
      <c r="O47" s="49" t="s">
        <v>673</v>
      </c>
      <c r="P47" s="38"/>
      <c r="Q47" s="95"/>
      <c r="R47" s="112" t="str">
        <f>IF(S47="","",VLOOKUP(T47,'7 - Barème 2017'!$A$17:$G$231,7))</f>
        <v/>
      </c>
      <c r="S47" s="36" t="str">
        <f>IF(P$53&gt;6,6,"")</f>
        <v/>
      </c>
      <c r="T47" s="37"/>
      <c r="U47" s="88" t="str">
        <f>IF(S47="","",VLOOKUP(T47,'7 - Barème 2017'!$A$17:$H$249,8))</f>
        <v/>
      </c>
      <c r="V47" s="25" t="s">
        <v>673</v>
      </c>
      <c r="W47" s="38"/>
      <c r="X47" s="95"/>
      <c r="Y47" s="112" t="str">
        <f>IF(Z47="","",VLOOKUP(AA47,'7 - Barème 2017'!$A$17:$G$231,7))</f>
        <v/>
      </c>
      <c r="Z47" s="36" t="str">
        <f>IF(W$53&gt;6,6,"")</f>
        <v/>
      </c>
      <c r="AA47" s="37"/>
      <c r="AB47" s="88" t="str">
        <f>IF(Z47="","",VLOOKUP(AA47,'7 - Barème 2017'!$A$17:$H$249,8))</f>
        <v/>
      </c>
      <c r="AC47" s="49" t="s">
        <v>673</v>
      </c>
      <c r="AD47" s="38"/>
      <c r="AE47" s="95"/>
      <c r="AF47" s="112" t="str">
        <f>IF(AG47="","",VLOOKUP(AH47,'7 - Barème 2017'!$A$17:$G$231,7))</f>
        <v/>
      </c>
      <c r="AG47" s="36" t="str">
        <f>IF(AD$53&gt;6,6,"")</f>
        <v/>
      </c>
      <c r="AH47" s="37"/>
      <c r="AI47" s="88" t="str">
        <f>IF(AG47="","",VLOOKUP(AH47,'7 - Barème 2017'!$A$17:$H$249,8))</f>
        <v/>
      </c>
      <c r="AJ47" s="25" t="s">
        <v>673</v>
      </c>
      <c r="AK47" s="38"/>
      <c r="AL47" s="95"/>
      <c r="AM47" s="112" t="str">
        <f>IF(AN47="","",VLOOKUP(AO47,'7 - Barème 2017'!$A$17:$G$231,7))</f>
        <v/>
      </c>
      <c r="AN47" s="36" t="str">
        <f>IF(AK$53&gt;6,6,"")</f>
        <v/>
      </c>
      <c r="AO47" s="37"/>
      <c r="AP47" s="88" t="str">
        <f>IF(AN47="","",VLOOKUP(AO47,'7 - Barème 2017'!$A$17:$H$249,8))</f>
        <v/>
      </c>
      <c r="AQ47" s="49" t="s">
        <v>673</v>
      </c>
      <c r="AR47" s="38"/>
      <c r="AS47" s="95"/>
      <c r="AT47" s="112" t="str">
        <f>IF(AU47="","",VLOOKUP(AV47,'7 - Barème 2017'!$A$17:$G$231,7))</f>
        <v/>
      </c>
      <c r="AU47" s="36" t="str">
        <f>IF(AR$53&gt;6,6,"")</f>
        <v/>
      </c>
      <c r="AV47" s="37"/>
      <c r="AW47" s="88" t="str">
        <f>IF(AU47="","",VLOOKUP(AV47,'7 - Barème 2017'!$A$17:$H$249,8))</f>
        <v/>
      </c>
      <c r="AX47" s="25" t="s">
        <v>673</v>
      </c>
      <c r="AY47" s="38"/>
      <c r="AZ47" s="95"/>
      <c r="BA47" s="112" t="str">
        <f>IF(BB47="","",VLOOKUP(BC47,'7 - Barème 2017'!$A$17:$G$231,7))</f>
        <v/>
      </c>
      <c r="BB47" s="36" t="str">
        <f>IF(AY$53&gt;6,6,"")</f>
        <v/>
      </c>
      <c r="BC47" s="37"/>
      <c r="BD47" s="88" t="str">
        <f>IF(BB47="","",VLOOKUP(BC47,'7 - Barème 2017'!$A$17:$H$249,8))</f>
        <v/>
      </c>
      <c r="BE47" s="49" t="s">
        <v>673</v>
      </c>
      <c r="BF47" s="38"/>
      <c r="BG47" s="95"/>
      <c r="BH47" s="112" t="str">
        <f>IF(BI47="","",VLOOKUP(BJ47,'7 - Barème 2017'!$A$17:$G$231,7))</f>
        <v/>
      </c>
      <c r="BI47" s="36" t="str">
        <f>IF(BF$53&gt;6,6,"")</f>
        <v/>
      </c>
      <c r="BJ47" s="37"/>
      <c r="BK47" s="88" t="str">
        <f>IF(BI47="","",VLOOKUP(BJ47,'7 - Barème 2017'!$A$17:$H$249,8))</f>
        <v/>
      </c>
      <c r="BL47" s="25" t="s">
        <v>673</v>
      </c>
      <c r="BM47" s="38"/>
      <c r="BN47" s="95"/>
      <c r="BO47" s="112" t="str">
        <f>IF(BP47="","",VLOOKUP(BQ47,'7 - Barème 2017'!$A$17:$G$231,7))</f>
        <v/>
      </c>
      <c r="BP47" s="36" t="str">
        <f>IF(BM$53&gt;6,6,"")</f>
        <v/>
      </c>
      <c r="BQ47" s="37"/>
      <c r="BR47" s="88" t="str">
        <f>IF(BP47="","",VLOOKUP(BQ47,'7 - Barème 2017'!$A$17:$H$249,8))</f>
        <v/>
      </c>
      <c r="BS47" s="49" t="s">
        <v>673</v>
      </c>
      <c r="BT47" s="38"/>
      <c r="BU47" s="95"/>
      <c r="BV47" s="112" t="str">
        <f>IF(BW47="","",VLOOKUP(BX47,'7 - Barème 2017'!$A$17:$G$231,7))</f>
        <v/>
      </c>
      <c r="BW47" s="36" t="str">
        <f>IF(BT$53&gt;6,6,"")</f>
        <v/>
      </c>
      <c r="BX47" s="37"/>
      <c r="BY47" s="88" t="str">
        <f>IF(BW47="","",VLOOKUP(BX47,'7 - Barème 2017'!$A$17:$H$249,8))</f>
        <v/>
      </c>
      <c r="BZ47" s="25" t="s">
        <v>673</v>
      </c>
      <c r="CA47" s="38"/>
      <c r="CB47" s="95"/>
      <c r="CC47" s="112" t="str">
        <f>IF(CD47="","",VLOOKUP(CE47,'7 - Barème 2017'!$A$17:$G$231,7))</f>
        <v/>
      </c>
      <c r="CD47" s="36" t="str">
        <f>IF(CA$53&gt;6,6,"")</f>
        <v/>
      </c>
      <c r="CE47" s="37"/>
      <c r="CF47" s="88" t="str">
        <f>IF(CD47="","",VLOOKUP(CE47,'7 - Barème 2017'!$A$17:$H$249,8))</f>
        <v/>
      </c>
      <c r="CG47" s="49" t="s">
        <v>673</v>
      </c>
      <c r="CH47" s="38"/>
      <c r="CI47" s="95"/>
      <c r="CJ47" s="112" t="str">
        <f>IF(CK47="","",VLOOKUP(CL47,'7 - Barème 2017'!$A$17:$G$231,7))</f>
        <v/>
      </c>
      <c r="CK47" s="36" t="str">
        <f>IF(CH$53&gt;6,6,"")</f>
        <v/>
      </c>
      <c r="CL47" s="37"/>
      <c r="CM47" s="88" t="str">
        <f>IF(CK47="","",VLOOKUP(CL47,'7 - Barème 2017'!$A$17:$H$249,8))</f>
        <v/>
      </c>
      <c r="CN47" s="25" t="s">
        <v>673</v>
      </c>
      <c r="CO47" s="38"/>
      <c r="CP47" s="95"/>
      <c r="CQ47" s="112" t="str">
        <f>IF(CR47="","",VLOOKUP(CS47,'7 - Barème 2017'!$A$17:$G$231,7))</f>
        <v/>
      </c>
      <c r="CR47" s="36" t="str">
        <f>IF(CO$53&gt;6,6,"")</f>
        <v/>
      </c>
      <c r="CS47" s="37"/>
      <c r="CT47" s="88" t="str">
        <f>IF(CR47="","",VLOOKUP(CS47,'7 - Barème 2017'!$A$17:$H$249,8))</f>
        <v/>
      </c>
      <c r="CU47" s="49" t="s">
        <v>673</v>
      </c>
      <c r="CV47" s="38"/>
      <c r="CW47" s="95"/>
      <c r="CX47" s="112" t="str">
        <f>IF(CY47="","",VLOOKUP(CZ47,'7 - Barème 2017'!$A$17:$G$231,7))</f>
        <v/>
      </c>
      <c r="CY47" s="36" t="str">
        <f>IF(CV$53&gt;6,6,"")</f>
        <v/>
      </c>
      <c r="CZ47" s="37"/>
      <c r="DA47" s="88" t="str">
        <f>IF(CY47="","",VLOOKUP(CZ47,'7 - Barème 2017'!$A$17:$H$249,8))</f>
        <v/>
      </c>
      <c r="DB47" s="25" t="s">
        <v>673</v>
      </c>
      <c r="DC47" s="38"/>
      <c r="DD47" s="95"/>
      <c r="DE47" s="112" t="str">
        <f>IF(DF47="","",VLOOKUP(DG47,'7 - Barème 2017'!$A$17:$G$231,7))</f>
        <v/>
      </c>
      <c r="DF47" s="36" t="str">
        <f>IF(DC$53&gt;6,6,"")</f>
        <v/>
      </c>
      <c r="DG47" s="37"/>
      <c r="DH47" s="88" t="str">
        <f>IF(DF47="","",VLOOKUP(DG47,'7 - Barème 2017'!$A$17:$H$249,8))</f>
        <v/>
      </c>
      <c r="DI47" s="49" t="s">
        <v>673</v>
      </c>
      <c r="DJ47" s="38"/>
      <c r="DK47" s="95"/>
      <c r="DL47" s="112" t="str">
        <f>IF(DM47="","",VLOOKUP(DN47,'7 - Barème 2017'!$A$17:$G$231,7))</f>
        <v/>
      </c>
      <c r="DM47" s="36" t="str">
        <f>IF(DJ$53&gt;6,6,"")</f>
        <v/>
      </c>
      <c r="DN47" s="37"/>
      <c r="DO47" s="88" t="str">
        <f>IF(DM47="","",VLOOKUP(DN47,'7 - Barème 2017'!$A$17:$H$249,8))</f>
        <v/>
      </c>
      <c r="DP47" s="25" t="s">
        <v>673</v>
      </c>
      <c r="DQ47" s="38"/>
      <c r="DR47" s="95"/>
      <c r="DS47" s="112" t="str">
        <f>IF(DT47="","",VLOOKUP(DU47,'7 - Barème 2017'!$A$17:$G$231,7))</f>
        <v/>
      </c>
      <c r="DT47" s="36" t="str">
        <f>IF(DQ$53&gt;6,6,"")</f>
        <v/>
      </c>
      <c r="DU47" s="37"/>
      <c r="DV47" s="88" t="str">
        <f>IF(DT47="","",VLOOKUP(DU47,'7 - Barème 2017'!$A$17:$H$249,8))</f>
        <v/>
      </c>
      <c r="DW47" s="49" t="s">
        <v>673</v>
      </c>
      <c r="DX47" s="38"/>
      <c r="DY47" s="95"/>
      <c r="DZ47" s="112" t="str">
        <f>IF(EA47="","",VLOOKUP(EB47,'7 - Barème 2017'!$A$17:$G$231,7))</f>
        <v/>
      </c>
      <c r="EA47" s="36" t="str">
        <f>IF(DX$53&gt;6,6,"")</f>
        <v/>
      </c>
      <c r="EB47" s="37"/>
      <c r="EC47" s="88" t="str">
        <f>IF(EA47="","",VLOOKUP(EB47,'7 - Barème 2017'!$A$17:$H$249,8))</f>
        <v/>
      </c>
      <c r="ED47" s="25" t="s">
        <v>673</v>
      </c>
      <c r="EE47" s="38"/>
      <c r="EF47" s="95"/>
      <c r="EG47" s="112" t="str">
        <f>IF(EH47="","",VLOOKUP(EI47,'7 - Barème 2017'!$A$17:$G$231,7))</f>
        <v/>
      </c>
      <c r="EH47" s="36" t="str">
        <f>IF(EE$53&gt;6,6,"")</f>
        <v/>
      </c>
      <c r="EI47" s="37"/>
      <c r="EJ47" s="88" t="str">
        <f>IF(EH47="","",VLOOKUP(EI47,'7 - Barème 2017'!$A$17:$H$249,8))</f>
        <v/>
      </c>
      <c r="EK47" s="49" t="s">
        <v>673</v>
      </c>
      <c r="EL47" s="38"/>
      <c r="EM47" s="95"/>
      <c r="EN47" s="112" t="str">
        <f>IF(EO47="","",VLOOKUP(EP47,'7 - Barème 2017'!$A$17:$G$231,7))</f>
        <v/>
      </c>
      <c r="EO47" s="36" t="str">
        <f>IF(EL$53&gt;6,6,"")</f>
        <v/>
      </c>
      <c r="EP47" s="37"/>
      <c r="EQ47" s="88" t="str">
        <f>IF(EO47="","",VLOOKUP(EP47,'7 - Barème 2017'!$A$17:$H$249,8))</f>
        <v/>
      </c>
      <c r="ER47" s="25" t="s">
        <v>673</v>
      </c>
      <c r="ES47" s="38"/>
      <c r="ET47" s="95"/>
      <c r="EU47" s="112" t="str">
        <f>IF(EV47="","",VLOOKUP(EW47,'7 - Barème 2017'!$A$17:$G$231,7))</f>
        <v/>
      </c>
      <c r="EV47" s="36" t="str">
        <f>IF(ES$53&gt;6,6,"")</f>
        <v/>
      </c>
      <c r="EW47" s="37"/>
      <c r="EX47" s="88" t="str">
        <f>IF(EV47="","",VLOOKUP(EW47,'7 - Barème 2017'!$A$17:$H$249,8))</f>
        <v/>
      </c>
      <c r="EY47" s="49" t="s">
        <v>673</v>
      </c>
      <c r="EZ47" s="38"/>
      <c r="FA47" s="95"/>
      <c r="FB47" s="112" t="str">
        <f>IF(FC47="","",VLOOKUP(FD47,'7 - Barème 2017'!$A$17:$G$231,7))</f>
        <v/>
      </c>
      <c r="FC47" s="36" t="str">
        <f>IF(EZ$53&gt;6,6,"")</f>
        <v/>
      </c>
      <c r="FD47" s="37"/>
      <c r="FE47" s="88" t="str">
        <f>IF(FC47="","",VLOOKUP(FD47,'7 - Barème 2017'!$A$17:$H$249,8))</f>
        <v/>
      </c>
      <c r="FF47" s="25" t="s">
        <v>673</v>
      </c>
      <c r="FG47" s="38"/>
      <c r="FH47" s="95"/>
      <c r="FI47" s="112" t="str">
        <f>IF(FJ47="","",VLOOKUP(FK47,'7 - Barème 2017'!$A$17:$G$231,7))</f>
        <v/>
      </c>
      <c r="FJ47" s="36" t="str">
        <f>IF(FG$53&gt;6,6,"")</f>
        <v/>
      </c>
      <c r="FK47" s="37"/>
      <c r="FL47" s="88" t="str">
        <f>IF(FJ47="","",VLOOKUP(FK47,'7 - Barème 2017'!$A$17:$H$249,8))</f>
        <v/>
      </c>
      <c r="FN47" s="172" t="s">
        <v>742</v>
      </c>
    </row>
    <row r="48" spans="1:170" x14ac:dyDescent="0.15">
      <c r="A48" s="84"/>
      <c r="B48" s="95"/>
      <c r="C48" s="95"/>
      <c r="D48" s="112" t="str">
        <f>IF(E48="","",VLOOKUP(F48,'7 - Barème 2017'!$A$17:$G$231,7))</f>
        <v/>
      </c>
      <c r="E48" s="36" t="str">
        <f>IF(B$53&gt;7,7,"")</f>
        <v/>
      </c>
      <c r="F48" s="37"/>
      <c r="G48" s="88" t="str">
        <f>IF(E48="","",VLOOKUP(F48,'7 - Barème 2017'!$A$17:$H$249,8))</f>
        <v/>
      </c>
      <c r="H48" s="79"/>
      <c r="I48" s="38"/>
      <c r="J48" s="38"/>
      <c r="K48" s="112" t="str">
        <f>IF(L48="","",VLOOKUP(M48,'7 - Barème 2017'!$A$17:$G$231,7))</f>
        <v/>
      </c>
      <c r="L48" s="36" t="str">
        <f>IF(I$53&gt;7,7,"")</f>
        <v/>
      </c>
      <c r="M48" s="37"/>
      <c r="N48" s="88" t="str">
        <f>IF(L48="","",VLOOKUP(M48,'7 - Barème 2017'!$A$17:$H$249,8))</f>
        <v/>
      </c>
      <c r="O48" s="84"/>
      <c r="P48" s="38"/>
      <c r="Q48" s="95"/>
      <c r="R48" s="112" t="str">
        <f>IF(S48="","",VLOOKUP(T48,'7 - Barème 2017'!$A$17:$G$231,7))</f>
        <v/>
      </c>
      <c r="S48" s="36" t="str">
        <f>IF(P$53&gt;7,7,"")</f>
        <v/>
      </c>
      <c r="T48" s="37"/>
      <c r="U48" s="88" t="str">
        <f>IF(S48="","",VLOOKUP(T48,'7 - Barème 2017'!$A$17:$H$249,8))</f>
        <v/>
      </c>
      <c r="V48" s="79"/>
      <c r="W48" s="38"/>
      <c r="X48" s="95"/>
      <c r="Y48" s="112" t="str">
        <f>IF(Z48="","",VLOOKUP(AA48,'7 - Barème 2017'!$A$17:$G$231,7))</f>
        <v/>
      </c>
      <c r="Z48" s="36" t="str">
        <f>IF(W$53&gt;7,7,"")</f>
        <v/>
      </c>
      <c r="AA48" s="37"/>
      <c r="AB48" s="88" t="str">
        <f>IF(Z48="","",VLOOKUP(AA48,'7 - Barème 2017'!$A$17:$H$249,8))</f>
        <v/>
      </c>
      <c r="AC48" s="84"/>
      <c r="AD48" s="38"/>
      <c r="AE48" s="95"/>
      <c r="AF48" s="112" t="str">
        <f>IF(AG48="","",VLOOKUP(AH48,'7 - Barème 2017'!$A$17:$G$231,7))</f>
        <v/>
      </c>
      <c r="AG48" s="36" t="str">
        <f>IF(AD$53&gt;7,7,"")</f>
        <v/>
      </c>
      <c r="AH48" s="37"/>
      <c r="AI48" s="88" t="str">
        <f>IF(AG48="","",VLOOKUP(AH48,'7 - Barème 2017'!$A$17:$H$249,8))</f>
        <v/>
      </c>
      <c r="AJ48" s="79"/>
      <c r="AK48" s="38"/>
      <c r="AL48" s="95"/>
      <c r="AM48" s="112" t="str">
        <f>IF(AN48="","",VLOOKUP(AO48,'7 - Barème 2017'!$A$17:$G$231,7))</f>
        <v/>
      </c>
      <c r="AN48" s="36" t="str">
        <f>IF(AK$53&gt;7,7,"")</f>
        <v/>
      </c>
      <c r="AO48" s="37"/>
      <c r="AP48" s="88" t="str">
        <f>IF(AN48="","",VLOOKUP(AO48,'7 - Barème 2017'!$A$17:$H$249,8))</f>
        <v/>
      </c>
      <c r="AQ48" s="84"/>
      <c r="AR48" s="38"/>
      <c r="AS48" s="95"/>
      <c r="AT48" s="112" t="str">
        <f>IF(AU48="","",VLOOKUP(AV48,'7 - Barème 2017'!$A$17:$G$231,7))</f>
        <v/>
      </c>
      <c r="AU48" s="36" t="str">
        <f>IF(AR$53&gt;7,7,"")</f>
        <v/>
      </c>
      <c r="AV48" s="37"/>
      <c r="AW48" s="88" t="str">
        <f>IF(AU48="","",VLOOKUP(AV48,'7 - Barème 2017'!$A$17:$H$249,8))</f>
        <v/>
      </c>
      <c r="AX48" s="79"/>
      <c r="AY48" s="38"/>
      <c r="AZ48" s="95"/>
      <c r="BA48" s="112" t="str">
        <f>IF(BB48="","",VLOOKUP(BC48,'7 - Barème 2017'!$A$17:$G$231,7))</f>
        <v/>
      </c>
      <c r="BB48" s="36" t="str">
        <f>IF(AY$53&gt;7,7,"")</f>
        <v/>
      </c>
      <c r="BC48" s="37"/>
      <c r="BD48" s="88" t="str">
        <f>IF(BB48="","",VLOOKUP(BC48,'7 - Barème 2017'!$A$17:$H$249,8))</f>
        <v/>
      </c>
      <c r="BE48" s="84"/>
      <c r="BF48" s="38"/>
      <c r="BG48" s="95"/>
      <c r="BH48" s="112" t="str">
        <f>IF(BI48="","",VLOOKUP(BJ48,'7 - Barème 2017'!$A$17:$G$231,7))</f>
        <v/>
      </c>
      <c r="BI48" s="36" t="str">
        <f>IF(BF$53&gt;7,7,"")</f>
        <v/>
      </c>
      <c r="BJ48" s="37"/>
      <c r="BK48" s="88" t="str">
        <f>IF(BI48="","",VLOOKUP(BJ48,'7 - Barème 2017'!$A$17:$H$249,8))</f>
        <v/>
      </c>
      <c r="BL48" s="79"/>
      <c r="BM48" s="38"/>
      <c r="BN48" s="95"/>
      <c r="BO48" s="112" t="str">
        <f>IF(BP48="","",VLOOKUP(BQ48,'7 - Barème 2017'!$A$17:$G$231,7))</f>
        <v/>
      </c>
      <c r="BP48" s="36" t="str">
        <f>IF(BM$53&gt;7,7,"")</f>
        <v/>
      </c>
      <c r="BQ48" s="37"/>
      <c r="BR48" s="88" t="str">
        <f>IF(BP48="","",VLOOKUP(BQ48,'7 - Barème 2017'!$A$17:$H$249,8))</f>
        <v/>
      </c>
      <c r="BS48" s="84"/>
      <c r="BT48" s="38"/>
      <c r="BU48" s="95"/>
      <c r="BV48" s="112" t="str">
        <f>IF(BW48="","",VLOOKUP(BX48,'7 - Barème 2017'!$A$17:$G$231,7))</f>
        <v/>
      </c>
      <c r="BW48" s="36" t="str">
        <f>IF(BT$53&gt;7,7,"")</f>
        <v/>
      </c>
      <c r="BX48" s="37"/>
      <c r="BY48" s="88" t="str">
        <f>IF(BW48="","",VLOOKUP(BX48,'7 - Barème 2017'!$A$17:$H$249,8))</f>
        <v/>
      </c>
      <c r="BZ48" s="79"/>
      <c r="CA48" s="38"/>
      <c r="CB48" s="95"/>
      <c r="CC48" s="112" t="str">
        <f>IF(CD48="","",VLOOKUP(CE48,'7 - Barème 2017'!$A$17:$G$231,7))</f>
        <v/>
      </c>
      <c r="CD48" s="36" t="str">
        <f>IF(CA$53&gt;7,7,"")</f>
        <v/>
      </c>
      <c r="CE48" s="37"/>
      <c r="CF48" s="88" t="str">
        <f>IF(CD48="","",VLOOKUP(CE48,'7 - Barème 2017'!$A$17:$H$249,8))</f>
        <v/>
      </c>
      <c r="CG48" s="84"/>
      <c r="CH48" s="38"/>
      <c r="CI48" s="95"/>
      <c r="CJ48" s="112" t="str">
        <f>IF(CK48="","",VLOOKUP(CL48,'7 - Barème 2017'!$A$17:$G$231,7))</f>
        <v/>
      </c>
      <c r="CK48" s="36" t="str">
        <f>IF(CH$53&gt;7,7,"")</f>
        <v/>
      </c>
      <c r="CL48" s="37"/>
      <c r="CM48" s="88" t="str">
        <f>IF(CK48="","",VLOOKUP(CL48,'7 - Barème 2017'!$A$17:$H$249,8))</f>
        <v/>
      </c>
      <c r="CN48" s="79"/>
      <c r="CO48" s="38"/>
      <c r="CP48" s="95"/>
      <c r="CQ48" s="112" t="str">
        <f>IF(CR48="","",VLOOKUP(CS48,'7 - Barème 2017'!$A$17:$G$231,7))</f>
        <v/>
      </c>
      <c r="CR48" s="36" t="str">
        <f>IF(CO$53&gt;7,7,"")</f>
        <v/>
      </c>
      <c r="CS48" s="37"/>
      <c r="CT48" s="88" t="str">
        <f>IF(CR48="","",VLOOKUP(CS48,'7 - Barème 2017'!$A$17:$H$249,8))</f>
        <v/>
      </c>
      <c r="CU48" s="84"/>
      <c r="CV48" s="38"/>
      <c r="CW48" s="95"/>
      <c r="CX48" s="112" t="str">
        <f>IF(CY48="","",VLOOKUP(CZ48,'7 - Barème 2017'!$A$17:$G$231,7))</f>
        <v/>
      </c>
      <c r="CY48" s="36" t="str">
        <f>IF(CV$53&gt;7,7,"")</f>
        <v/>
      </c>
      <c r="CZ48" s="37"/>
      <c r="DA48" s="88" t="str">
        <f>IF(CY48="","",VLOOKUP(CZ48,'7 - Barème 2017'!$A$17:$H$249,8))</f>
        <v/>
      </c>
      <c r="DB48" s="79"/>
      <c r="DC48" s="38"/>
      <c r="DD48" s="95"/>
      <c r="DE48" s="112" t="str">
        <f>IF(DF48="","",VLOOKUP(DG48,'7 - Barème 2017'!$A$17:$G$231,7))</f>
        <v/>
      </c>
      <c r="DF48" s="36" t="str">
        <f>IF(DC$53&gt;7,7,"")</f>
        <v/>
      </c>
      <c r="DG48" s="37"/>
      <c r="DH48" s="88" t="str">
        <f>IF(DF48="","",VLOOKUP(DG48,'7 - Barème 2017'!$A$17:$H$249,8))</f>
        <v/>
      </c>
      <c r="DI48" s="84"/>
      <c r="DJ48" s="38"/>
      <c r="DK48" s="95"/>
      <c r="DL48" s="112" t="str">
        <f>IF(DM48="","",VLOOKUP(DN48,'7 - Barème 2017'!$A$17:$G$231,7))</f>
        <v/>
      </c>
      <c r="DM48" s="36" t="str">
        <f>IF(DJ$53&gt;7,7,"")</f>
        <v/>
      </c>
      <c r="DN48" s="37"/>
      <c r="DO48" s="88" t="str">
        <f>IF(DM48="","",VLOOKUP(DN48,'7 - Barème 2017'!$A$17:$H$249,8))</f>
        <v/>
      </c>
      <c r="DP48" s="79"/>
      <c r="DQ48" s="38"/>
      <c r="DR48" s="95"/>
      <c r="DS48" s="112" t="str">
        <f>IF(DT48="","",VLOOKUP(DU48,'7 - Barème 2017'!$A$17:$G$231,7))</f>
        <v/>
      </c>
      <c r="DT48" s="36" t="str">
        <f>IF(DQ$53&gt;7,7,"")</f>
        <v/>
      </c>
      <c r="DU48" s="37"/>
      <c r="DV48" s="88" t="str">
        <f>IF(DT48="","",VLOOKUP(DU48,'7 - Barème 2017'!$A$17:$H$249,8))</f>
        <v/>
      </c>
      <c r="DW48" s="84"/>
      <c r="DX48" s="38"/>
      <c r="DY48" s="95"/>
      <c r="DZ48" s="112" t="str">
        <f>IF(EA48="","",VLOOKUP(EB48,'7 - Barème 2017'!$A$17:$G$231,7))</f>
        <v/>
      </c>
      <c r="EA48" s="36" t="str">
        <f>IF(DX$53&gt;7,7,"")</f>
        <v/>
      </c>
      <c r="EB48" s="37"/>
      <c r="EC48" s="88" t="str">
        <f>IF(EA48="","",VLOOKUP(EB48,'7 - Barème 2017'!$A$17:$H$249,8))</f>
        <v/>
      </c>
      <c r="ED48" s="79"/>
      <c r="EE48" s="38"/>
      <c r="EF48" s="95"/>
      <c r="EG48" s="112" t="str">
        <f>IF(EH48="","",VLOOKUP(EI48,'7 - Barème 2017'!$A$17:$G$231,7))</f>
        <v/>
      </c>
      <c r="EH48" s="36" t="str">
        <f>IF(EE$53&gt;7,7,"")</f>
        <v/>
      </c>
      <c r="EI48" s="37"/>
      <c r="EJ48" s="88" t="str">
        <f>IF(EH48="","",VLOOKUP(EI48,'7 - Barème 2017'!$A$17:$H$249,8))</f>
        <v/>
      </c>
      <c r="EK48" s="84"/>
      <c r="EL48" s="38"/>
      <c r="EM48" s="95"/>
      <c r="EN48" s="112" t="str">
        <f>IF(EO48="","",VLOOKUP(EP48,'7 - Barème 2017'!$A$17:$G$231,7))</f>
        <v/>
      </c>
      <c r="EO48" s="36" t="str">
        <f>IF(EL$53&gt;7,7,"")</f>
        <v/>
      </c>
      <c r="EP48" s="37"/>
      <c r="EQ48" s="88" t="str">
        <f>IF(EO48="","",VLOOKUP(EP48,'7 - Barème 2017'!$A$17:$H$249,8))</f>
        <v/>
      </c>
      <c r="ER48" s="79"/>
      <c r="ES48" s="38"/>
      <c r="ET48" s="95"/>
      <c r="EU48" s="112" t="str">
        <f>IF(EV48="","",VLOOKUP(EW48,'7 - Barème 2017'!$A$17:$G$231,7))</f>
        <v/>
      </c>
      <c r="EV48" s="36" t="str">
        <f>IF(ES$53&gt;7,7,"")</f>
        <v/>
      </c>
      <c r="EW48" s="37"/>
      <c r="EX48" s="88" t="str">
        <f>IF(EV48="","",VLOOKUP(EW48,'7 - Barème 2017'!$A$17:$H$249,8))</f>
        <v/>
      </c>
      <c r="EY48" s="84"/>
      <c r="EZ48" s="38"/>
      <c r="FA48" s="95"/>
      <c r="FB48" s="112" t="str">
        <f>IF(FC48="","",VLOOKUP(FD48,'7 - Barème 2017'!$A$17:$G$231,7))</f>
        <v/>
      </c>
      <c r="FC48" s="36" t="str">
        <f>IF(EZ$53&gt;7,7,"")</f>
        <v/>
      </c>
      <c r="FD48" s="37"/>
      <c r="FE48" s="88" t="str">
        <f>IF(FC48="","",VLOOKUP(FD48,'7 - Barème 2017'!$A$17:$H$249,8))</f>
        <v/>
      </c>
      <c r="FF48" s="79"/>
      <c r="FG48" s="38"/>
      <c r="FH48" s="95"/>
      <c r="FI48" s="112" t="str">
        <f>IF(FJ48="","",VLOOKUP(FK48,'7 - Barème 2017'!$A$17:$G$231,7))</f>
        <v/>
      </c>
      <c r="FJ48" s="36" t="str">
        <f>IF(FG$53&gt;7,7,"")</f>
        <v/>
      </c>
      <c r="FK48" s="37"/>
      <c r="FL48" s="88" t="str">
        <f>IF(FJ48="","",VLOOKUP(FK48,'7 - Barème 2017'!$A$17:$H$249,8))</f>
        <v/>
      </c>
      <c r="FN48" s="172" t="s">
        <v>154</v>
      </c>
    </row>
    <row r="49" spans="1:176" x14ac:dyDescent="0.15">
      <c r="A49" s="83"/>
      <c r="B49" s="95"/>
      <c r="C49" s="95"/>
      <c r="D49" s="112" t="str">
        <f>IF(E49="","",VLOOKUP(F49,'7 - Barème 2017'!$A$17:$G$231,7))</f>
        <v/>
      </c>
      <c r="E49" s="36" t="str">
        <f>IF(B$53&gt;8,8,"")</f>
        <v/>
      </c>
      <c r="F49" s="37"/>
      <c r="G49" s="88" t="str">
        <f>IF(E49="","",VLOOKUP(F49,'7 - Barème 2017'!$A$17:$H$249,8))</f>
        <v/>
      </c>
      <c r="H49" s="103"/>
      <c r="I49" s="38"/>
      <c r="J49" s="38"/>
      <c r="K49" s="112" t="str">
        <f>IF(L49="","",VLOOKUP(M49,'7 - Barème 2017'!$A$17:$G$231,7))</f>
        <v/>
      </c>
      <c r="L49" s="36" t="str">
        <f>IF(I$53&gt;8,8,"")</f>
        <v/>
      </c>
      <c r="M49" s="37"/>
      <c r="N49" s="88" t="str">
        <f>IF(L49="","",VLOOKUP(M49,'7 - Barème 2017'!$A$17:$H$249,8))</f>
        <v/>
      </c>
      <c r="O49" s="83"/>
      <c r="P49" s="38"/>
      <c r="Q49" s="95"/>
      <c r="R49" s="112" t="str">
        <f>IF(S49="","",VLOOKUP(T49,'7 - Barème 2017'!$A$17:$G$231,7))</f>
        <v/>
      </c>
      <c r="S49" s="36" t="str">
        <f>IF(P$53&gt;8,8,"")</f>
        <v/>
      </c>
      <c r="T49" s="37"/>
      <c r="U49" s="88" t="str">
        <f>IF(S49="","",VLOOKUP(T49,'7 - Barème 2017'!$A$17:$H$249,8))</f>
        <v/>
      </c>
      <c r="V49" s="103"/>
      <c r="W49" s="38"/>
      <c r="X49" s="95"/>
      <c r="Y49" s="112" t="str">
        <f>IF(Z49="","",VLOOKUP(AA49,'7 - Barème 2017'!$A$17:$G$231,7))</f>
        <v/>
      </c>
      <c r="Z49" s="36" t="str">
        <f>IF(W$53&gt;8,8,"")</f>
        <v/>
      </c>
      <c r="AA49" s="37"/>
      <c r="AB49" s="88" t="str">
        <f>IF(Z49="","",VLOOKUP(AA49,'7 - Barème 2017'!$A$17:$H$249,8))</f>
        <v/>
      </c>
      <c r="AC49" s="83"/>
      <c r="AD49" s="38"/>
      <c r="AE49" s="95"/>
      <c r="AF49" s="112" t="str">
        <f>IF(AG49="","",VLOOKUP(AH49,'7 - Barème 2017'!$A$17:$G$231,7))</f>
        <v/>
      </c>
      <c r="AG49" s="36" t="str">
        <f>IF(AD$53&gt;8,8,"")</f>
        <v/>
      </c>
      <c r="AH49" s="37"/>
      <c r="AI49" s="88" t="str">
        <f>IF(AG49="","",VLOOKUP(AH49,'7 - Barème 2017'!$A$17:$H$249,8))</f>
        <v/>
      </c>
      <c r="AJ49" s="103"/>
      <c r="AK49" s="38"/>
      <c r="AL49" s="95"/>
      <c r="AM49" s="112" t="str">
        <f>IF(AN49="","",VLOOKUP(AO49,'7 - Barème 2017'!$A$17:$G$231,7))</f>
        <v/>
      </c>
      <c r="AN49" s="36" t="str">
        <f>IF(AK$53&gt;8,8,"")</f>
        <v/>
      </c>
      <c r="AO49" s="37"/>
      <c r="AP49" s="88" t="str">
        <f>IF(AN49="","",VLOOKUP(AO49,'7 - Barème 2017'!$A$17:$H$249,8))</f>
        <v/>
      </c>
      <c r="AQ49" s="83"/>
      <c r="AR49" s="38"/>
      <c r="AS49" s="95"/>
      <c r="AT49" s="112" t="str">
        <f>IF(AU49="","",VLOOKUP(AV49,'7 - Barème 2017'!$A$17:$G$231,7))</f>
        <v/>
      </c>
      <c r="AU49" s="36" t="str">
        <f>IF(AR$53&gt;8,8,"")</f>
        <v/>
      </c>
      <c r="AV49" s="37"/>
      <c r="AW49" s="88" t="str">
        <f>IF(AU49="","",VLOOKUP(AV49,'7 - Barème 2017'!$A$17:$H$249,8))</f>
        <v/>
      </c>
      <c r="AX49" s="103"/>
      <c r="AY49" s="38"/>
      <c r="AZ49" s="95"/>
      <c r="BA49" s="112" t="str">
        <f>IF(BB49="","",VLOOKUP(BC49,'7 - Barème 2017'!$A$17:$G$231,7))</f>
        <v/>
      </c>
      <c r="BB49" s="36" t="str">
        <f>IF(AY$53&gt;8,8,"")</f>
        <v/>
      </c>
      <c r="BC49" s="37"/>
      <c r="BD49" s="88" t="str">
        <f>IF(BB49="","",VLOOKUP(BC49,'7 - Barème 2017'!$A$17:$H$249,8))</f>
        <v/>
      </c>
      <c r="BE49" s="83"/>
      <c r="BF49" s="38"/>
      <c r="BG49" s="95"/>
      <c r="BH49" s="112" t="str">
        <f>IF(BI49="","",VLOOKUP(BJ49,'7 - Barème 2017'!$A$17:$G$231,7))</f>
        <v/>
      </c>
      <c r="BI49" s="36" t="str">
        <f>IF(BF$53&gt;8,8,"")</f>
        <v/>
      </c>
      <c r="BJ49" s="37"/>
      <c r="BK49" s="88" t="str">
        <f>IF(BI49="","",VLOOKUP(BJ49,'7 - Barème 2017'!$A$17:$H$249,8))</f>
        <v/>
      </c>
      <c r="BL49" s="103"/>
      <c r="BM49" s="38"/>
      <c r="BN49" s="95"/>
      <c r="BO49" s="112" t="str">
        <f>IF(BP49="","",VLOOKUP(BQ49,'7 - Barème 2017'!$A$17:$G$231,7))</f>
        <v/>
      </c>
      <c r="BP49" s="36" t="str">
        <f>IF(BM$53&gt;8,8,"")</f>
        <v/>
      </c>
      <c r="BQ49" s="37"/>
      <c r="BR49" s="88" t="str">
        <f>IF(BP49="","",VLOOKUP(BQ49,'7 - Barème 2017'!$A$17:$H$249,8))</f>
        <v/>
      </c>
      <c r="BS49" s="83"/>
      <c r="BT49" s="38"/>
      <c r="BU49" s="95"/>
      <c r="BV49" s="112" t="str">
        <f>IF(BW49="","",VLOOKUP(BX49,'7 - Barème 2017'!$A$17:$G$231,7))</f>
        <v/>
      </c>
      <c r="BW49" s="36" t="str">
        <f>IF(BT$53&gt;8,8,"")</f>
        <v/>
      </c>
      <c r="BX49" s="37"/>
      <c r="BY49" s="88" t="str">
        <f>IF(BW49="","",VLOOKUP(BX49,'7 - Barème 2017'!$A$17:$H$249,8))</f>
        <v/>
      </c>
      <c r="BZ49" s="103"/>
      <c r="CA49" s="38"/>
      <c r="CB49" s="95"/>
      <c r="CC49" s="112" t="str">
        <f>IF(CD49="","",VLOOKUP(CE49,'7 - Barème 2017'!$A$17:$G$231,7))</f>
        <v/>
      </c>
      <c r="CD49" s="36" t="str">
        <f>IF(CA$53&gt;8,8,"")</f>
        <v/>
      </c>
      <c r="CE49" s="37"/>
      <c r="CF49" s="88" t="str">
        <f>IF(CD49="","",VLOOKUP(CE49,'7 - Barème 2017'!$A$17:$H$249,8))</f>
        <v/>
      </c>
      <c r="CG49" s="83"/>
      <c r="CH49" s="38"/>
      <c r="CI49" s="95"/>
      <c r="CJ49" s="112" t="str">
        <f>IF(CK49="","",VLOOKUP(CL49,'7 - Barème 2017'!$A$17:$G$231,7))</f>
        <v/>
      </c>
      <c r="CK49" s="36" t="str">
        <f>IF(CH$53&gt;8,8,"")</f>
        <v/>
      </c>
      <c r="CL49" s="37"/>
      <c r="CM49" s="88" t="str">
        <f>IF(CK49="","",VLOOKUP(CL49,'7 - Barème 2017'!$A$17:$H$249,8))</f>
        <v/>
      </c>
      <c r="CN49" s="103"/>
      <c r="CO49" s="38"/>
      <c r="CP49" s="95"/>
      <c r="CQ49" s="112" t="str">
        <f>IF(CR49="","",VLOOKUP(CS49,'7 - Barème 2017'!$A$17:$G$231,7))</f>
        <v/>
      </c>
      <c r="CR49" s="36" t="str">
        <f>IF(CO$53&gt;8,8,"")</f>
        <v/>
      </c>
      <c r="CS49" s="37"/>
      <c r="CT49" s="88" t="str">
        <f>IF(CR49="","",VLOOKUP(CS49,'7 - Barème 2017'!$A$17:$H$249,8))</f>
        <v/>
      </c>
      <c r="CU49" s="83"/>
      <c r="CV49" s="38"/>
      <c r="CW49" s="95"/>
      <c r="CX49" s="112" t="str">
        <f>IF(CY49="","",VLOOKUP(CZ49,'7 - Barème 2017'!$A$17:$G$231,7))</f>
        <v/>
      </c>
      <c r="CY49" s="36" t="str">
        <f>IF(CV$53&gt;8,8,"")</f>
        <v/>
      </c>
      <c r="CZ49" s="37"/>
      <c r="DA49" s="88" t="str">
        <f>IF(CY49="","",VLOOKUP(CZ49,'7 - Barème 2017'!$A$17:$H$249,8))</f>
        <v/>
      </c>
      <c r="DB49" s="103"/>
      <c r="DC49" s="38"/>
      <c r="DD49" s="95"/>
      <c r="DE49" s="112" t="str">
        <f>IF(DF49="","",VLOOKUP(DG49,'7 - Barème 2017'!$A$17:$G$231,7))</f>
        <v/>
      </c>
      <c r="DF49" s="36" t="str">
        <f>IF(DC$53&gt;8,8,"")</f>
        <v/>
      </c>
      <c r="DG49" s="37"/>
      <c r="DH49" s="88" t="str">
        <f>IF(DF49="","",VLOOKUP(DG49,'7 - Barème 2017'!$A$17:$H$249,8))</f>
        <v/>
      </c>
      <c r="DI49" s="83"/>
      <c r="DJ49" s="38"/>
      <c r="DK49" s="95"/>
      <c r="DL49" s="112" t="str">
        <f>IF(DM49="","",VLOOKUP(DN49,'7 - Barème 2017'!$A$17:$G$231,7))</f>
        <v/>
      </c>
      <c r="DM49" s="36" t="str">
        <f>IF(DJ$53&gt;8,8,"")</f>
        <v/>
      </c>
      <c r="DN49" s="37"/>
      <c r="DO49" s="88" t="str">
        <f>IF(DM49="","",VLOOKUP(DN49,'7 - Barème 2017'!$A$17:$H$249,8))</f>
        <v/>
      </c>
      <c r="DP49" s="103"/>
      <c r="DQ49" s="38"/>
      <c r="DR49" s="95"/>
      <c r="DS49" s="112" t="str">
        <f>IF(DT49="","",VLOOKUP(DU49,'7 - Barème 2017'!$A$17:$G$231,7))</f>
        <v/>
      </c>
      <c r="DT49" s="36" t="str">
        <f>IF(DQ$53&gt;8,8,"")</f>
        <v/>
      </c>
      <c r="DU49" s="37"/>
      <c r="DV49" s="88" t="str">
        <f>IF(DT49="","",VLOOKUP(DU49,'7 - Barème 2017'!$A$17:$H$249,8))</f>
        <v/>
      </c>
      <c r="DW49" s="83"/>
      <c r="DX49" s="38"/>
      <c r="DY49" s="95"/>
      <c r="DZ49" s="112" t="str">
        <f>IF(EA49="","",VLOOKUP(EB49,'7 - Barème 2017'!$A$17:$G$231,7))</f>
        <v/>
      </c>
      <c r="EA49" s="36" t="str">
        <f>IF(DX$53&gt;8,8,"")</f>
        <v/>
      </c>
      <c r="EB49" s="37"/>
      <c r="EC49" s="88" t="str">
        <f>IF(EA49="","",VLOOKUP(EB49,'7 - Barème 2017'!$A$17:$H$249,8))</f>
        <v/>
      </c>
      <c r="ED49" s="103"/>
      <c r="EE49" s="38"/>
      <c r="EF49" s="95"/>
      <c r="EG49" s="112" t="str">
        <f>IF(EH49="","",VLOOKUP(EI49,'7 - Barème 2017'!$A$17:$G$231,7))</f>
        <v/>
      </c>
      <c r="EH49" s="36" t="str">
        <f>IF(EE$53&gt;8,8,"")</f>
        <v/>
      </c>
      <c r="EI49" s="37"/>
      <c r="EJ49" s="88" t="str">
        <f>IF(EH49="","",VLOOKUP(EI49,'7 - Barème 2017'!$A$17:$H$249,8))</f>
        <v/>
      </c>
      <c r="EK49" s="83"/>
      <c r="EL49" s="38"/>
      <c r="EM49" s="95"/>
      <c r="EN49" s="112" t="str">
        <f>IF(EO49="","",VLOOKUP(EP49,'7 - Barème 2017'!$A$17:$G$231,7))</f>
        <v/>
      </c>
      <c r="EO49" s="36" t="str">
        <f>IF(EL$53&gt;8,8,"")</f>
        <v/>
      </c>
      <c r="EP49" s="37"/>
      <c r="EQ49" s="88" t="str">
        <f>IF(EO49="","",VLOOKUP(EP49,'7 - Barème 2017'!$A$17:$H$249,8))</f>
        <v/>
      </c>
      <c r="ER49" s="103"/>
      <c r="ES49" s="38"/>
      <c r="ET49" s="95"/>
      <c r="EU49" s="112" t="str">
        <f>IF(EV49="","",VLOOKUP(EW49,'7 - Barème 2017'!$A$17:$G$231,7))</f>
        <v/>
      </c>
      <c r="EV49" s="36" t="str">
        <f>IF(ES$53&gt;8,8,"")</f>
        <v/>
      </c>
      <c r="EW49" s="37"/>
      <c r="EX49" s="88" t="str">
        <f>IF(EV49="","",VLOOKUP(EW49,'7 - Barème 2017'!$A$17:$H$249,8))</f>
        <v/>
      </c>
      <c r="EY49" s="83"/>
      <c r="EZ49" s="38"/>
      <c r="FA49" s="95"/>
      <c r="FB49" s="112" t="str">
        <f>IF(FC49="","",VLOOKUP(FD49,'7 - Barème 2017'!$A$17:$G$231,7))</f>
        <v/>
      </c>
      <c r="FC49" s="36" t="str">
        <f>IF(EZ$53&gt;8,8,"")</f>
        <v/>
      </c>
      <c r="FD49" s="37"/>
      <c r="FE49" s="88" t="str">
        <f>IF(FC49="","",VLOOKUP(FD49,'7 - Barème 2017'!$A$17:$H$249,8))</f>
        <v/>
      </c>
      <c r="FF49" s="103"/>
      <c r="FG49" s="38"/>
      <c r="FH49" s="95"/>
      <c r="FI49" s="112" t="str">
        <f>IF(FJ49="","",VLOOKUP(FK49,'7 - Barème 2017'!$A$17:$G$231,7))</f>
        <v/>
      </c>
      <c r="FJ49" s="36" t="str">
        <f>IF(FG$53&gt;8,8,"")</f>
        <v/>
      </c>
      <c r="FK49" s="37"/>
      <c r="FL49" s="88" t="str">
        <f>IF(FJ49="","",VLOOKUP(FK49,'7 - Barème 2017'!$A$17:$H$249,8))</f>
        <v/>
      </c>
      <c r="FN49" s="177" t="s">
        <v>626</v>
      </c>
    </row>
    <row r="50" spans="1:176" s="3" customFormat="1" x14ac:dyDescent="0.15">
      <c r="A50" s="49" t="s">
        <v>674</v>
      </c>
      <c r="B50" s="95"/>
      <c r="C50" s="95"/>
      <c r="D50" s="112" t="str">
        <f>IF(E50="","",VLOOKUP(F50,'7 - Barème 2017'!$A$17:$G$231,7))</f>
        <v/>
      </c>
      <c r="E50" s="36" t="str">
        <f>IF(B$53&gt;9,9,"")</f>
        <v/>
      </c>
      <c r="F50" s="37"/>
      <c r="G50" s="88" t="str">
        <f>IF(E50="","",VLOOKUP(F50,'7 - Barème 2017'!$A$17:$H$249,8))</f>
        <v/>
      </c>
      <c r="H50" s="25" t="s">
        <v>674</v>
      </c>
      <c r="I50" s="38"/>
      <c r="J50" s="38"/>
      <c r="K50" s="112" t="str">
        <f>IF(L50="","",VLOOKUP(M50,'7 - Barème 2017'!$A$17:$G$231,7))</f>
        <v/>
      </c>
      <c r="L50" s="36" t="str">
        <f>IF(I$53&gt;9,9,"")</f>
        <v/>
      </c>
      <c r="M50" s="37"/>
      <c r="N50" s="88" t="str">
        <f>IF(L50="","",VLOOKUP(M50,'7 - Barème 2017'!$A$17:$H$249,8))</f>
        <v/>
      </c>
      <c r="O50" s="49" t="s">
        <v>674</v>
      </c>
      <c r="P50" s="38"/>
      <c r="Q50" s="95"/>
      <c r="R50" s="112" t="str">
        <f>IF(S50="","",VLOOKUP(T50,'7 - Barème 2017'!$A$17:$G$231,7))</f>
        <v/>
      </c>
      <c r="S50" s="36" t="str">
        <f>IF(P$53&gt;9,9,"")</f>
        <v/>
      </c>
      <c r="T50" s="37"/>
      <c r="U50" s="88" t="str">
        <f>IF(S50="","",VLOOKUP(T50,'7 - Barème 2017'!$A$17:$H$249,8))</f>
        <v/>
      </c>
      <c r="V50" s="25" t="s">
        <v>674</v>
      </c>
      <c r="W50" s="38"/>
      <c r="X50" s="95"/>
      <c r="Y50" s="112" t="str">
        <f>IF(Z50="","",VLOOKUP(AA50,'7 - Barème 2017'!$A$17:$G$231,7))</f>
        <v/>
      </c>
      <c r="Z50" s="36" t="str">
        <f>IF(W$53&gt;9,9,"")</f>
        <v/>
      </c>
      <c r="AA50" s="37"/>
      <c r="AB50" s="88" t="str">
        <f>IF(Z50="","",VLOOKUP(AA50,'7 - Barème 2017'!$A$17:$H$249,8))</f>
        <v/>
      </c>
      <c r="AC50" s="49" t="s">
        <v>674</v>
      </c>
      <c r="AD50" s="38"/>
      <c r="AE50" s="95"/>
      <c r="AF50" s="112" t="str">
        <f>IF(AG50="","",VLOOKUP(AH50,'7 - Barème 2017'!$A$17:$G$231,7))</f>
        <v/>
      </c>
      <c r="AG50" s="36" t="str">
        <f>IF(AD$53&gt;9,9,"")</f>
        <v/>
      </c>
      <c r="AH50" s="37"/>
      <c r="AI50" s="88" t="str">
        <f>IF(AG50="","",VLOOKUP(AH50,'7 - Barème 2017'!$A$17:$H$249,8))</f>
        <v/>
      </c>
      <c r="AJ50" s="25" t="s">
        <v>674</v>
      </c>
      <c r="AK50" s="38"/>
      <c r="AL50" s="95"/>
      <c r="AM50" s="112" t="str">
        <f>IF(AN50="","",VLOOKUP(AO50,'7 - Barème 2017'!$A$17:$G$231,7))</f>
        <v/>
      </c>
      <c r="AN50" s="36" t="str">
        <f>IF(AK$53&gt;9,9,"")</f>
        <v/>
      </c>
      <c r="AO50" s="37"/>
      <c r="AP50" s="88" t="str">
        <f>IF(AN50="","",VLOOKUP(AO50,'7 - Barème 2017'!$A$17:$H$249,8))</f>
        <v/>
      </c>
      <c r="AQ50" s="49" t="s">
        <v>674</v>
      </c>
      <c r="AR50" s="38"/>
      <c r="AS50" s="95"/>
      <c r="AT50" s="112" t="str">
        <f>IF(AU50="","",VLOOKUP(AV50,'7 - Barème 2017'!$A$17:$G$231,7))</f>
        <v/>
      </c>
      <c r="AU50" s="36" t="str">
        <f>IF(AR$53&gt;9,9,"")</f>
        <v/>
      </c>
      <c r="AV50" s="37"/>
      <c r="AW50" s="88" t="str">
        <f>IF(AU50="","",VLOOKUP(AV50,'7 - Barème 2017'!$A$17:$H$249,8))</f>
        <v/>
      </c>
      <c r="AX50" s="25" t="s">
        <v>674</v>
      </c>
      <c r="AY50" s="38"/>
      <c r="AZ50" s="95"/>
      <c r="BA50" s="112" t="str">
        <f>IF(BB50="","",VLOOKUP(BC50,'7 - Barème 2017'!$A$17:$G$231,7))</f>
        <v/>
      </c>
      <c r="BB50" s="36" t="str">
        <f>IF(AY$53&gt;9,9,"")</f>
        <v/>
      </c>
      <c r="BC50" s="37"/>
      <c r="BD50" s="88" t="str">
        <f>IF(BB50="","",VLOOKUP(BC50,'7 - Barème 2017'!$A$17:$H$249,8))</f>
        <v/>
      </c>
      <c r="BE50" s="49" t="s">
        <v>674</v>
      </c>
      <c r="BF50" s="38"/>
      <c r="BG50" s="95"/>
      <c r="BH50" s="112" t="str">
        <f>IF(BI50="","",VLOOKUP(BJ50,'7 - Barème 2017'!$A$17:$G$231,7))</f>
        <v/>
      </c>
      <c r="BI50" s="36" t="str">
        <f>IF(BF$53&gt;9,9,"")</f>
        <v/>
      </c>
      <c r="BJ50" s="37"/>
      <c r="BK50" s="88" t="str">
        <f>IF(BI50="","",VLOOKUP(BJ50,'7 - Barème 2017'!$A$17:$H$249,8))</f>
        <v/>
      </c>
      <c r="BL50" s="25" t="s">
        <v>674</v>
      </c>
      <c r="BM50" s="38"/>
      <c r="BN50" s="95"/>
      <c r="BO50" s="112" t="str">
        <f>IF(BP50="","",VLOOKUP(BQ50,'7 - Barème 2017'!$A$17:$G$231,7))</f>
        <v/>
      </c>
      <c r="BP50" s="36" t="str">
        <f>IF(BM$53&gt;9,9,"")</f>
        <v/>
      </c>
      <c r="BQ50" s="37"/>
      <c r="BR50" s="88" t="str">
        <f>IF(BP50="","",VLOOKUP(BQ50,'7 - Barème 2017'!$A$17:$H$249,8))</f>
        <v/>
      </c>
      <c r="BS50" s="49" t="s">
        <v>674</v>
      </c>
      <c r="BT50" s="38"/>
      <c r="BU50" s="95"/>
      <c r="BV50" s="112" t="str">
        <f>IF(BW50="","",VLOOKUP(BX50,'7 - Barème 2017'!$A$17:$G$231,7))</f>
        <v/>
      </c>
      <c r="BW50" s="36" t="str">
        <f>IF(BT$53&gt;9,9,"")</f>
        <v/>
      </c>
      <c r="BX50" s="37"/>
      <c r="BY50" s="88" t="str">
        <f>IF(BW50="","",VLOOKUP(BX50,'7 - Barème 2017'!$A$17:$H$249,8))</f>
        <v/>
      </c>
      <c r="BZ50" s="25" t="s">
        <v>674</v>
      </c>
      <c r="CA50" s="38"/>
      <c r="CB50" s="95"/>
      <c r="CC50" s="112" t="str">
        <f>IF(CD50="","",VLOOKUP(CE50,'7 - Barème 2017'!$A$17:$G$231,7))</f>
        <v/>
      </c>
      <c r="CD50" s="36" t="str">
        <f>IF(CA$53&gt;9,9,"")</f>
        <v/>
      </c>
      <c r="CE50" s="37"/>
      <c r="CF50" s="88" t="str">
        <f>IF(CD50="","",VLOOKUP(CE50,'7 - Barème 2017'!$A$17:$H$249,8))</f>
        <v/>
      </c>
      <c r="CG50" s="49" t="s">
        <v>674</v>
      </c>
      <c r="CH50" s="38"/>
      <c r="CI50" s="95"/>
      <c r="CJ50" s="112" t="str">
        <f>IF(CK50="","",VLOOKUP(CL50,'7 - Barème 2017'!$A$17:$G$231,7))</f>
        <v/>
      </c>
      <c r="CK50" s="36" t="str">
        <f>IF(CH$53&gt;9,9,"")</f>
        <v/>
      </c>
      <c r="CL50" s="37"/>
      <c r="CM50" s="88" t="str">
        <f>IF(CK50="","",VLOOKUP(CL50,'7 - Barème 2017'!$A$17:$H$249,8))</f>
        <v/>
      </c>
      <c r="CN50" s="25" t="s">
        <v>674</v>
      </c>
      <c r="CO50" s="38"/>
      <c r="CP50" s="95"/>
      <c r="CQ50" s="112" t="str">
        <f>IF(CR50="","",VLOOKUP(CS50,'7 - Barème 2017'!$A$17:$G$231,7))</f>
        <v/>
      </c>
      <c r="CR50" s="36" t="str">
        <f>IF(CO$53&gt;9,9,"")</f>
        <v/>
      </c>
      <c r="CS50" s="37"/>
      <c r="CT50" s="88" t="str">
        <f>IF(CR50="","",VLOOKUP(CS50,'7 - Barème 2017'!$A$17:$H$249,8))</f>
        <v/>
      </c>
      <c r="CU50" s="49" t="s">
        <v>674</v>
      </c>
      <c r="CV50" s="38"/>
      <c r="CW50" s="95"/>
      <c r="CX50" s="112" t="str">
        <f>IF(CY50="","",VLOOKUP(CZ50,'7 - Barème 2017'!$A$17:$G$231,7))</f>
        <v/>
      </c>
      <c r="CY50" s="36" t="str">
        <f>IF(CV$53&gt;9,9,"")</f>
        <v/>
      </c>
      <c r="CZ50" s="37"/>
      <c r="DA50" s="88" t="str">
        <f>IF(CY50="","",VLOOKUP(CZ50,'7 - Barème 2017'!$A$17:$H$249,8))</f>
        <v/>
      </c>
      <c r="DB50" s="25" t="s">
        <v>674</v>
      </c>
      <c r="DC50" s="38"/>
      <c r="DD50" s="95"/>
      <c r="DE50" s="112" t="str">
        <f>IF(DF50="","",VLOOKUP(DG50,'7 - Barème 2017'!$A$17:$G$231,7))</f>
        <v/>
      </c>
      <c r="DF50" s="36" t="str">
        <f>IF(DC$53&gt;9,9,"")</f>
        <v/>
      </c>
      <c r="DG50" s="37"/>
      <c r="DH50" s="88" t="str">
        <f>IF(DF50="","",VLOOKUP(DG50,'7 - Barème 2017'!$A$17:$H$249,8))</f>
        <v/>
      </c>
      <c r="DI50" s="49" t="s">
        <v>674</v>
      </c>
      <c r="DJ50" s="38"/>
      <c r="DK50" s="95"/>
      <c r="DL50" s="112" t="str">
        <f>IF(DM50="","",VLOOKUP(DN50,'7 - Barème 2017'!$A$17:$G$231,7))</f>
        <v/>
      </c>
      <c r="DM50" s="36" t="str">
        <f>IF(DJ$53&gt;9,9,"")</f>
        <v/>
      </c>
      <c r="DN50" s="37"/>
      <c r="DO50" s="88" t="str">
        <f>IF(DM50="","",VLOOKUP(DN50,'7 - Barème 2017'!$A$17:$H$249,8))</f>
        <v/>
      </c>
      <c r="DP50" s="25" t="s">
        <v>674</v>
      </c>
      <c r="DQ50" s="38"/>
      <c r="DR50" s="95"/>
      <c r="DS50" s="112" t="str">
        <f>IF(DT50="","",VLOOKUP(DU50,'7 - Barème 2017'!$A$17:$G$231,7))</f>
        <v/>
      </c>
      <c r="DT50" s="36" t="str">
        <f>IF(DQ$53&gt;9,9,"")</f>
        <v/>
      </c>
      <c r="DU50" s="37"/>
      <c r="DV50" s="88" t="str">
        <f>IF(DT50="","",VLOOKUP(DU50,'7 - Barème 2017'!$A$17:$H$249,8))</f>
        <v/>
      </c>
      <c r="DW50" s="49" t="s">
        <v>674</v>
      </c>
      <c r="DX50" s="38"/>
      <c r="DY50" s="95"/>
      <c r="DZ50" s="112" t="str">
        <f>IF(EA50="","",VLOOKUP(EB50,'7 - Barème 2017'!$A$17:$G$231,7))</f>
        <v/>
      </c>
      <c r="EA50" s="36" t="str">
        <f>IF(DX$53&gt;9,9,"")</f>
        <v/>
      </c>
      <c r="EB50" s="37"/>
      <c r="EC50" s="88" t="str">
        <f>IF(EA50="","",VLOOKUP(EB50,'7 - Barème 2017'!$A$17:$H$249,8))</f>
        <v/>
      </c>
      <c r="ED50" s="25" t="s">
        <v>674</v>
      </c>
      <c r="EE50" s="38"/>
      <c r="EF50" s="95"/>
      <c r="EG50" s="112" t="str">
        <f>IF(EH50="","",VLOOKUP(EI50,'7 - Barème 2017'!$A$17:$G$231,7))</f>
        <v/>
      </c>
      <c r="EH50" s="36" t="str">
        <f>IF(EE$53&gt;9,9,"")</f>
        <v/>
      </c>
      <c r="EI50" s="37"/>
      <c r="EJ50" s="88" t="str">
        <f>IF(EH50="","",VLOOKUP(EI50,'7 - Barème 2017'!$A$17:$H$249,8))</f>
        <v/>
      </c>
      <c r="EK50" s="49" t="s">
        <v>674</v>
      </c>
      <c r="EL50" s="38"/>
      <c r="EM50" s="95"/>
      <c r="EN50" s="112" t="str">
        <f>IF(EO50="","",VLOOKUP(EP50,'7 - Barème 2017'!$A$17:$G$231,7))</f>
        <v/>
      </c>
      <c r="EO50" s="36" t="str">
        <f>IF(EL$53&gt;9,9,"")</f>
        <v/>
      </c>
      <c r="EP50" s="37"/>
      <c r="EQ50" s="88" t="str">
        <f>IF(EO50="","",VLOOKUP(EP50,'7 - Barème 2017'!$A$17:$H$249,8))</f>
        <v/>
      </c>
      <c r="ER50" s="25" t="s">
        <v>674</v>
      </c>
      <c r="ES50" s="38"/>
      <c r="ET50" s="95"/>
      <c r="EU50" s="112" t="str">
        <f>IF(EV50="","",VLOOKUP(EW50,'7 - Barème 2017'!$A$17:$G$231,7))</f>
        <v/>
      </c>
      <c r="EV50" s="36" t="str">
        <f>IF(ES$53&gt;9,9,"")</f>
        <v/>
      </c>
      <c r="EW50" s="37"/>
      <c r="EX50" s="88" t="str">
        <f>IF(EV50="","",VLOOKUP(EW50,'7 - Barème 2017'!$A$17:$H$249,8))</f>
        <v/>
      </c>
      <c r="EY50" s="49" t="s">
        <v>674</v>
      </c>
      <c r="EZ50" s="38"/>
      <c r="FA50" s="95"/>
      <c r="FB50" s="112" t="str">
        <f>IF(FC50="","",VLOOKUP(FD50,'7 - Barème 2017'!$A$17:$G$231,7))</f>
        <v/>
      </c>
      <c r="FC50" s="36" t="str">
        <f>IF(EZ$53&gt;9,9,"")</f>
        <v/>
      </c>
      <c r="FD50" s="37"/>
      <c r="FE50" s="88" t="str">
        <f>IF(FC50="","",VLOOKUP(FD50,'7 - Barème 2017'!$A$17:$H$249,8))</f>
        <v/>
      </c>
      <c r="FF50" s="25" t="s">
        <v>674</v>
      </c>
      <c r="FG50" s="38"/>
      <c r="FH50" s="95"/>
      <c r="FI50" s="112" t="str">
        <f>IF(FJ50="","",VLOOKUP(FK50,'7 - Barème 2017'!$A$17:$G$231,7))</f>
        <v/>
      </c>
      <c r="FJ50" s="36" t="str">
        <f>IF(FG$53&gt;9,9,"")</f>
        <v/>
      </c>
      <c r="FK50" s="37"/>
      <c r="FL50" s="88" t="str">
        <f>IF(FJ50="","",VLOOKUP(FK50,'7 - Barème 2017'!$A$17:$H$249,8))</f>
        <v/>
      </c>
      <c r="FM50"/>
      <c r="FN50" s="177" t="s">
        <v>743</v>
      </c>
      <c r="FO50"/>
      <c r="FP50"/>
      <c r="FQ50"/>
      <c r="FS50"/>
      <c r="FT50"/>
    </row>
    <row r="51" spans="1:176" x14ac:dyDescent="0.15">
      <c r="A51" s="84"/>
      <c r="B51" s="95"/>
      <c r="C51" s="95"/>
      <c r="D51" s="112" t="str">
        <f>IF(E51="","",VLOOKUP(F51,'7 - Barème 2017'!$A$17:$G$231,7))</f>
        <v/>
      </c>
      <c r="E51" s="36" t="str">
        <f>IF(B$53&gt;10,10,"")</f>
        <v/>
      </c>
      <c r="F51" s="37"/>
      <c r="G51" s="88" t="str">
        <f>IF(E51="","",VLOOKUP(F51,'7 - Barème 2017'!$A$17:$H$249,8))</f>
        <v/>
      </c>
      <c r="H51" s="79"/>
      <c r="I51" s="38"/>
      <c r="J51" s="38"/>
      <c r="K51" s="112" t="str">
        <f>IF(L51="","",VLOOKUP(M51,'7 - Barème 2017'!$A$17:$G$231,7))</f>
        <v/>
      </c>
      <c r="L51" s="36" t="str">
        <f>IF(I$53&gt;10,10,"")</f>
        <v/>
      </c>
      <c r="M51" s="37"/>
      <c r="N51" s="88" t="str">
        <f>IF(L51="","",VLOOKUP(M51,'7 - Barème 2017'!$A$17:$H$249,8))</f>
        <v/>
      </c>
      <c r="O51" s="84"/>
      <c r="P51" s="38"/>
      <c r="Q51" s="95"/>
      <c r="R51" s="112" t="str">
        <f>IF(S51="","",VLOOKUP(T51,'7 - Barème 2017'!$A$17:$G$231,7))</f>
        <v/>
      </c>
      <c r="S51" s="36" t="str">
        <f>IF(P$53&gt;10,10,"")</f>
        <v/>
      </c>
      <c r="T51" s="37"/>
      <c r="U51" s="88" t="str">
        <f>IF(S51="","",VLOOKUP(T51,'7 - Barème 2017'!$A$17:$H$249,8))</f>
        <v/>
      </c>
      <c r="V51" s="79"/>
      <c r="W51" s="38"/>
      <c r="X51" s="95"/>
      <c r="Y51" s="112" t="str">
        <f>IF(Z51="","",VLOOKUP(AA51,'7 - Barème 2017'!$A$17:$G$231,7))</f>
        <v/>
      </c>
      <c r="Z51" s="36" t="str">
        <f>IF(W$53&gt;10,10,"")</f>
        <v/>
      </c>
      <c r="AA51" s="37"/>
      <c r="AB51" s="88" t="str">
        <f>IF(Z51="","",VLOOKUP(AA51,'7 - Barème 2017'!$A$17:$H$249,8))</f>
        <v/>
      </c>
      <c r="AC51" s="84"/>
      <c r="AD51" s="38"/>
      <c r="AE51" s="95"/>
      <c r="AF51" s="112" t="str">
        <f>IF(AG51="","",VLOOKUP(AH51,'7 - Barème 2017'!$A$17:$G$231,7))</f>
        <v/>
      </c>
      <c r="AG51" s="36" t="str">
        <f>IF(AD$53&gt;10,10,"")</f>
        <v/>
      </c>
      <c r="AH51" s="37"/>
      <c r="AI51" s="88" t="str">
        <f>IF(AG51="","",VLOOKUP(AH51,'7 - Barème 2017'!$A$17:$H$249,8))</f>
        <v/>
      </c>
      <c r="AJ51" s="79"/>
      <c r="AK51" s="38"/>
      <c r="AL51" s="95"/>
      <c r="AM51" s="112" t="str">
        <f>IF(AN51="","",VLOOKUP(AO51,'7 - Barème 2017'!$A$17:$G$231,7))</f>
        <v/>
      </c>
      <c r="AN51" s="36" t="str">
        <f>IF(AK$53&gt;10,10,"")</f>
        <v/>
      </c>
      <c r="AO51" s="37"/>
      <c r="AP51" s="88" t="str">
        <f>IF(AN51="","",VLOOKUP(AO51,'7 - Barème 2017'!$A$17:$H$249,8))</f>
        <v/>
      </c>
      <c r="AQ51" s="84"/>
      <c r="AR51" s="38"/>
      <c r="AS51" s="95"/>
      <c r="AT51" s="112" t="str">
        <f>IF(AU51="","",VLOOKUP(AV51,'7 - Barème 2017'!$A$17:$G$231,7))</f>
        <v/>
      </c>
      <c r="AU51" s="36" t="str">
        <f>IF(AR$53&gt;10,10,"")</f>
        <v/>
      </c>
      <c r="AV51" s="37"/>
      <c r="AW51" s="88" t="str">
        <f>IF(AU51="","",VLOOKUP(AV51,'7 - Barème 2017'!$A$17:$H$249,8))</f>
        <v/>
      </c>
      <c r="AX51" s="79"/>
      <c r="AY51" s="38"/>
      <c r="AZ51" s="95"/>
      <c r="BA51" s="112" t="str">
        <f>IF(BB51="","",VLOOKUP(BC51,'7 - Barème 2017'!$A$17:$G$231,7))</f>
        <v/>
      </c>
      <c r="BB51" s="36" t="str">
        <f>IF(AY$53&gt;10,10,"")</f>
        <v/>
      </c>
      <c r="BC51" s="37"/>
      <c r="BD51" s="88" t="str">
        <f>IF(BB51="","",VLOOKUP(BC51,'7 - Barème 2017'!$A$17:$H$249,8))</f>
        <v/>
      </c>
      <c r="BE51" s="84"/>
      <c r="BF51" s="38"/>
      <c r="BG51" s="95"/>
      <c r="BH51" s="112" t="str">
        <f>IF(BI51="","",VLOOKUP(BJ51,'7 - Barème 2017'!$A$17:$G$231,7))</f>
        <v/>
      </c>
      <c r="BI51" s="36" t="str">
        <f>IF(BF$53&gt;10,10,"")</f>
        <v/>
      </c>
      <c r="BJ51" s="37"/>
      <c r="BK51" s="88" t="str">
        <f>IF(BI51="","",VLOOKUP(BJ51,'7 - Barème 2017'!$A$17:$H$249,8))</f>
        <v/>
      </c>
      <c r="BL51" s="79"/>
      <c r="BM51" s="38"/>
      <c r="BN51" s="95"/>
      <c r="BO51" s="112" t="str">
        <f>IF(BP51="","",VLOOKUP(BQ51,'7 - Barème 2017'!$A$17:$G$231,7))</f>
        <v/>
      </c>
      <c r="BP51" s="36" t="str">
        <f>IF(BM$53&gt;10,10,"")</f>
        <v/>
      </c>
      <c r="BQ51" s="37"/>
      <c r="BR51" s="88" t="str">
        <f>IF(BP51="","",VLOOKUP(BQ51,'7 - Barème 2017'!$A$17:$H$249,8))</f>
        <v/>
      </c>
      <c r="BS51" s="84"/>
      <c r="BT51" s="38"/>
      <c r="BU51" s="95"/>
      <c r="BV51" s="112" t="str">
        <f>IF(BW51="","",VLOOKUP(BX51,'7 - Barème 2017'!$A$17:$G$231,7))</f>
        <v/>
      </c>
      <c r="BW51" s="36" t="str">
        <f>IF(BT$53&gt;10,10,"")</f>
        <v/>
      </c>
      <c r="BX51" s="37"/>
      <c r="BY51" s="88" t="str">
        <f>IF(BW51="","",VLOOKUP(BX51,'7 - Barème 2017'!$A$17:$H$249,8))</f>
        <v/>
      </c>
      <c r="BZ51" s="79"/>
      <c r="CA51" s="38"/>
      <c r="CB51" s="95"/>
      <c r="CC51" s="112" t="str">
        <f>IF(CD51="","",VLOOKUP(CE51,'7 - Barème 2017'!$A$17:$G$231,7))</f>
        <v/>
      </c>
      <c r="CD51" s="36" t="str">
        <f>IF(CA$53&gt;10,10,"")</f>
        <v/>
      </c>
      <c r="CE51" s="37"/>
      <c r="CF51" s="88" t="str">
        <f>IF(CD51="","",VLOOKUP(CE51,'7 - Barème 2017'!$A$17:$H$249,8))</f>
        <v/>
      </c>
      <c r="CG51" s="84"/>
      <c r="CH51" s="38"/>
      <c r="CI51" s="95"/>
      <c r="CJ51" s="112" t="str">
        <f>IF(CK51="","",VLOOKUP(CL51,'7 - Barème 2017'!$A$17:$G$231,7))</f>
        <v/>
      </c>
      <c r="CK51" s="36" t="str">
        <f>IF(CH$53&gt;10,10,"")</f>
        <v/>
      </c>
      <c r="CL51" s="37"/>
      <c r="CM51" s="88" t="str">
        <f>IF(CK51="","",VLOOKUP(CL51,'7 - Barème 2017'!$A$17:$H$249,8))</f>
        <v/>
      </c>
      <c r="CN51" s="79"/>
      <c r="CO51" s="38"/>
      <c r="CP51" s="95"/>
      <c r="CQ51" s="112" t="str">
        <f>IF(CR51="","",VLOOKUP(CS51,'7 - Barème 2017'!$A$17:$G$231,7))</f>
        <v/>
      </c>
      <c r="CR51" s="36" t="str">
        <f>IF(CO$53&gt;10,10,"")</f>
        <v/>
      </c>
      <c r="CS51" s="37"/>
      <c r="CT51" s="88" t="str">
        <f>IF(CR51="","",VLOOKUP(CS51,'7 - Barème 2017'!$A$17:$H$249,8))</f>
        <v/>
      </c>
      <c r="CU51" s="84"/>
      <c r="CV51" s="38"/>
      <c r="CW51" s="95"/>
      <c r="CX51" s="112" t="str">
        <f>IF(CY51="","",VLOOKUP(CZ51,'7 - Barème 2017'!$A$17:$G$231,7))</f>
        <v/>
      </c>
      <c r="CY51" s="36" t="str">
        <f>IF(CV$53&gt;10,10,"")</f>
        <v/>
      </c>
      <c r="CZ51" s="37"/>
      <c r="DA51" s="88" t="str">
        <f>IF(CY51="","",VLOOKUP(CZ51,'7 - Barème 2017'!$A$17:$H$249,8))</f>
        <v/>
      </c>
      <c r="DB51" s="79"/>
      <c r="DC51" s="38"/>
      <c r="DD51" s="95"/>
      <c r="DE51" s="112" t="str">
        <f>IF(DF51="","",VLOOKUP(DG51,'7 - Barème 2017'!$A$17:$G$231,7))</f>
        <v/>
      </c>
      <c r="DF51" s="36" t="str">
        <f>IF(DC$53&gt;10,10,"")</f>
        <v/>
      </c>
      <c r="DG51" s="37"/>
      <c r="DH51" s="88" t="str">
        <f>IF(DF51="","",VLOOKUP(DG51,'7 - Barème 2017'!$A$17:$H$249,8))</f>
        <v/>
      </c>
      <c r="DI51" s="84"/>
      <c r="DJ51" s="38"/>
      <c r="DK51" s="95"/>
      <c r="DL51" s="112" t="str">
        <f>IF(DM51="","",VLOOKUP(DN51,'7 - Barème 2017'!$A$17:$G$231,7))</f>
        <v/>
      </c>
      <c r="DM51" s="36" t="str">
        <f>IF(DJ$53&gt;10,10,"")</f>
        <v/>
      </c>
      <c r="DN51" s="37"/>
      <c r="DO51" s="88" t="str">
        <f>IF(DM51="","",VLOOKUP(DN51,'7 - Barème 2017'!$A$17:$H$249,8))</f>
        <v/>
      </c>
      <c r="DP51" s="79"/>
      <c r="DQ51" s="38"/>
      <c r="DR51" s="95"/>
      <c r="DS51" s="112" t="str">
        <f>IF(DT51="","",VLOOKUP(DU51,'7 - Barème 2017'!$A$17:$G$231,7))</f>
        <v/>
      </c>
      <c r="DT51" s="36" t="str">
        <f>IF(DQ$53&gt;10,10,"")</f>
        <v/>
      </c>
      <c r="DU51" s="37"/>
      <c r="DV51" s="88" t="str">
        <f>IF(DT51="","",VLOOKUP(DU51,'7 - Barème 2017'!$A$17:$H$249,8))</f>
        <v/>
      </c>
      <c r="DW51" s="84"/>
      <c r="DX51" s="38"/>
      <c r="DY51" s="95"/>
      <c r="DZ51" s="112" t="str">
        <f>IF(EA51="","",VLOOKUP(EB51,'7 - Barème 2017'!$A$17:$G$231,7))</f>
        <v/>
      </c>
      <c r="EA51" s="36" t="str">
        <f>IF(DX$53&gt;10,10,"")</f>
        <v/>
      </c>
      <c r="EB51" s="37"/>
      <c r="EC51" s="88" t="str">
        <f>IF(EA51="","",VLOOKUP(EB51,'7 - Barème 2017'!$A$17:$H$249,8))</f>
        <v/>
      </c>
      <c r="ED51" s="79"/>
      <c r="EE51" s="38"/>
      <c r="EF51" s="95"/>
      <c r="EG51" s="112" t="str">
        <f>IF(EH51="","",VLOOKUP(EI51,'7 - Barème 2017'!$A$17:$G$231,7))</f>
        <v/>
      </c>
      <c r="EH51" s="36" t="str">
        <f>IF(EE$53&gt;10,10,"")</f>
        <v/>
      </c>
      <c r="EI51" s="37"/>
      <c r="EJ51" s="88" t="str">
        <f>IF(EH51="","",VLOOKUP(EI51,'7 - Barème 2017'!$A$17:$H$249,8))</f>
        <v/>
      </c>
      <c r="EK51" s="84"/>
      <c r="EL51" s="38"/>
      <c r="EM51" s="95"/>
      <c r="EN51" s="112" t="str">
        <f>IF(EO51="","",VLOOKUP(EP51,'7 - Barème 2017'!$A$17:$G$231,7))</f>
        <v/>
      </c>
      <c r="EO51" s="36" t="str">
        <f>IF(EL$53&gt;10,10,"")</f>
        <v/>
      </c>
      <c r="EP51" s="37"/>
      <c r="EQ51" s="88" t="str">
        <f>IF(EO51="","",VLOOKUP(EP51,'7 - Barème 2017'!$A$17:$H$249,8))</f>
        <v/>
      </c>
      <c r="ER51" s="79"/>
      <c r="ES51" s="38"/>
      <c r="ET51" s="95"/>
      <c r="EU51" s="112" t="str">
        <f>IF(EV51="","",VLOOKUP(EW51,'7 - Barème 2017'!$A$17:$G$231,7))</f>
        <v/>
      </c>
      <c r="EV51" s="36" t="str">
        <f>IF(ES$53&gt;10,10,"")</f>
        <v/>
      </c>
      <c r="EW51" s="37"/>
      <c r="EX51" s="88" t="str">
        <f>IF(EV51="","",VLOOKUP(EW51,'7 - Barème 2017'!$A$17:$H$249,8))</f>
        <v/>
      </c>
      <c r="EY51" s="84"/>
      <c r="EZ51" s="38"/>
      <c r="FA51" s="95"/>
      <c r="FB51" s="112" t="str">
        <f>IF(FC51="","",VLOOKUP(FD51,'7 - Barème 2017'!$A$17:$G$231,7))</f>
        <v/>
      </c>
      <c r="FC51" s="36" t="str">
        <f>IF(EZ$53&gt;10,10,"")</f>
        <v/>
      </c>
      <c r="FD51" s="37"/>
      <c r="FE51" s="88" t="str">
        <f>IF(FC51="","",VLOOKUP(FD51,'7 - Barème 2017'!$A$17:$H$249,8))</f>
        <v/>
      </c>
      <c r="FF51" s="79"/>
      <c r="FG51" s="38"/>
      <c r="FH51" s="95"/>
      <c r="FI51" s="112" t="str">
        <f>IF(FJ51="","",VLOOKUP(FK51,'7 - Barème 2017'!$A$17:$G$231,7))</f>
        <v/>
      </c>
      <c r="FJ51" s="36" t="str">
        <f>IF(FG$53&gt;10,10,"")</f>
        <v/>
      </c>
      <c r="FK51" s="37"/>
      <c r="FL51" s="88" t="str">
        <f>IF(FJ51="","",VLOOKUP(FK51,'7 - Barème 2017'!$A$17:$H$249,8))</f>
        <v/>
      </c>
      <c r="FN51" s="177" t="s">
        <v>627</v>
      </c>
    </row>
    <row r="52" spans="1:176" x14ac:dyDescent="0.15">
      <c r="A52" s="83"/>
      <c r="B52" s="95"/>
      <c r="C52" s="95"/>
      <c r="D52" s="112" t="str">
        <f>IF(E52="","",VLOOKUP(F52,'7 - Barème 2017'!$A$17:$G$231,7))</f>
        <v/>
      </c>
      <c r="E52" s="36" t="str">
        <f>IF(B$53&gt;11,11,"")</f>
        <v/>
      </c>
      <c r="F52" s="37"/>
      <c r="G52" s="88" t="str">
        <f>IF(E52="","",VLOOKUP(F52,'7 - Barème 2017'!$A$17:$H$249,8))</f>
        <v/>
      </c>
      <c r="H52" s="103"/>
      <c r="I52" s="38"/>
      <c r="J52" s="38"/>
      <c r="K52" s="112" t="str">
        <f>IF(L52="","",VLOOKUP(M52,'7 - Barème 2017'!$A$17:$G$231,7))</f>
        <v/>
      </c>
      <c r="L52" s="36" t="str">
        <f>IF(I$53&gt;11,11,"")</f>
        <v/>
      </c>
      <c r="M52" s="37"/>
      <c r="N52" s="88" t="str">
        <f>IF(L52="","",VLOOKUP(M52,'7 - Barème 2017'!$A$17:$H$249,8))</f>
        <v/>
      </c>
      <c r="O52" s="83"/>
      <c r="P52" s="38"/>
      <c r="Q52" s="95"/>
      <c r="R52" s="112" t="str">
        <f>IF(S52="","",VLOOKUP(T52,'7 - Barème 2017'!$A$17:$G$231,7))</f>
        <v/>
      </c>
      <c r="S52" s="36" t="str">
        <f>IF(P$53&gt;11,11,"")</f>
        <v/>
      </c>
      <c r="T52" s="37"/>
      <c r="U52" s="88" t="str">
        <f>IF(S52="","",VLOOKUP(T52,'7 - Barème 2017'!$A$17:$H$249,8))</f>
        <v/>
      </c>
      <c r="V52" s="103"/>
      <c r="W52" s="38"/>
      <c r="X52" s="95"/>
      <c r="Y52" s="112" t="str">
        <f>IF(Z52="","",VLOOKUP(AA52,'7 - Barème 2017'!$A$17:$G$231,7))</f>
        <v/>
      </c>
      <c r="Z52" s="36" t="str">
        <f>IF(W$53&gt;11,11,"")</f>
        <v/>
      </c>
      <c r="AA52" s="37"/>
      <c r="AB52" s="88" t="str">
        <f>IF(Z52="","",VLOOKUP(AA52,'7 - Barème 2017'!$A$17:$H$249,8))</f>
        <v/>
      </c>
      <c r="AC52" s="83"/>
      <c r="AD52" s="38"/>
      <c r="AE52" s="95"/>
      <c r="AF52" s="112" t="str">
        <f>IF(AG52="","",VLOOKUP(AH52,'7 - Barème 2017'!$A$17:$G$231,7))</f>
        <v/>
      </c>
      <c r="AG52" s="36" t="str">
        <f>IF(AD$53&gt;11,11,"")</f>
        <v/>
      </c>
      <c r="AH52" s="37"/>
      <c r="AI52" s="88" t="str">
        <f>IF(AG52="","",VLOOKUP(AH52,'7 - Barème 2017'!$A$17:$H$249,8))</f>
        <v/>
      </c>
      <c r="AJ52" s="103"/>
      <c r="AK52" s="38"/>
      <c r="AL52" s="95"/>
      <c r="AM52" s="112" t="str">
        <f>IF(AN52="","",VLOOKUP(AO52,'7 - Barème 2017'!$A$17:$G$231,7))</f>
        <v/>
      </c>
      <c r="AN52" s="36" t="str">
        <f>IF(AK$53&gt;11,11,"")</f>
        <v/>
      </c>
      <c r="AO52" s="37"/>
      <c r="AP52" s="88" t="str">
        <f>IF(AN52="","",VLOOKUP(AO52,'7 - Barème 2017'!$A$17:$H$249,8))</f>
        <v/>
      </c>
      <c r="AQ52" s="83"/>
      <c r="AR52" s="38"/>
      <c r="AS52" s="95"/>
      <c r="AT52" s="112" t="str">
        <f>IF(AU52="","",VLOOKUP(AV52,'7 - Barème 2017'!$A$17:$G$231,7))</f>
        <v/>
      </c>
      <c r="AU52" s="36" t="str">
        <f>IF(AR$53&gt;11,11,"")</f>
        <v/>
      </c>
      <c r="AV52" s="37"/>
      <c r="AW52" s="88" t="str">
        <f>IF(AU52="","",VLOOKUP(AV52,'7 - Barème 2017'!$A$17:$H$249,8))</f>
        <v/>
      </c>
      <c r="AX52" s="103"/>
      <c r="AY52" s="38"/>
      <c r="AZ52" s="95"/>
      <c r="BA52" s="112" t="str">
        <f>IF(BB52="","",VLOOKUP(BC52,'7 - Barème 2017'!$A$17:$G$231,7))</f>
        <v/>
      </c>
      <c r="BB52" s="36" t="str">
        <f>IF(AY$53&gt;11,11,"")</f>
        <v/>
      </c>
      <c r="BC52" s="37"/>
      <c r="BD52" s="88" t="str">
        <f>IF(BB52="","",VLOOKUP(BC52,'7 - Barème 2017'!$A$17:$H$249,8))</f>
        <v/>
      </c>
      <c r="BE52" s="83"/>
      <c r="BF52" s="38"/>
      <c r="BG52" s="95"/>
      <c r="BH52" s="112" t="str">
        <f>IF(BI52="","",VLOOKUP(BJ52,'7 - Barème 2017'!$A$17:$G$231,7))</f>
        <v/>
      </c>
      <c r="BI52" s="36" t="str">
        <f>IF(BF$53&gt;11,11,"")</f>
        <v/>
      </c>
      <c r="BJ52" s="37"/>
      <c r="BK52" s="88" t="str">
        <f>IF(BI52="","",VLOOKUP(BJ52,'7 - Barème 2017'!$A$17:$H$249,8))</f>
        <v/>
      </c>
      <c r="BL52" s="103"/>
      <c r="BM52" s="38"/>
      <c r="BN52" s="95"/>
      <c r="BO52" s="112" t="str">
        <f>IF(BP52="","",VLOOKUP(BQ52,'7 - Barème 2017'!$A$17:$G$231,7))</f>
        <v/>
      </c>
      <c r="BP52" s="36" t="str">
        <f>IF(BM$53&gt;11,11,"")</f>
        <v/>
      </c>
      <c r="BQ52" s="37"/>
      <c r="BR52" s="88" t="str">
        <f>IF(BP52="","",VLOOKUP(BQ52,'7 - Barème 2017'!$A$17:$H$249,8))</f>
        <v/>
      </c>
      <c r="BS52" s="83"/>
      <c r="BT52" s="38"/>
      <c r="BU52" s="95"/>
      <c r="BV52" s="112" t="str">
        <f>IF(BW52="","",VLOOKUP(BX52,'7 - Barème 2017'!$A$17:$G$231,7))</f>
        <v/>
      </c>
      <c r="BW52" s="36" t="str">
        <f>IF(BT$53&gt;11,11,"")</f>
        <v/>
      </c>
      <c r="BX52" s="37"/>
      <c r="BY52" s="88" t="str">
        <f>IF(BW52="","",VLOOKUP(BX52,'7 - Barème 2017'!$A$17:$H$249,8))</f>
        <v/>
      </c>
      <c r="BZ52" s="103"/>
      <c r="CA52" s="38"/>
      <c r="CB52" s="95"/>
      <c r="CC52" s="112" t="str">
        <f>IF(CD52="","",VLOOKUP(CE52,'7 - Barème 2017'!$A$17:$G$231,7))</f>
        <v/>
      </c>
      <c r="CD52" s="36" t="str">
        <f>IF(CA$53&gt;11,11,"")</f>
        <v/>
      </c>
      <c r="CE52" s="37"/>
      <c r="CF52" s="88" t="str">
        <f>IF(CD52="","",VLOOKUP(CE52,'7 - Barème 2017'!$A$17:$H$249,8))</f>
        <v/>
      </c>
      <c r="CG52" s="83"/>
      <c r="CH52" s="38"/>
      <c r="CI52" s="95"/>
      <c r="CJ52" s="112" t="str">
        <f>IF(CK52="","",VLOOKUP(CL52,'7 - Barème 2017'!$A$17:$G$231,7))</f>
        <v/>
      </c>
      <c r="CK52" s="36" t="str">
        <f>IF(CH$53&gt;11,11,"")</f>
        <v/>
      </c>
      <c r="CL52" s="37"/>
      <c r="CM52" s="88" t="str">
        <f>IF(CK52="","",VLOOKUP(CL52,'7 - Barème 2017'!$A$17:$H$249,8))</f>
        <v/>
      </c>
      <c r="CN52" s="103"/>
      <c r="CO52" s="38"/>
      <c r="CP52" s="95"/>
      <c r="CQ52" s="112" t="str">
        <f>IF(CR52="","",VLOOKUP(CS52,'7 - Barème 2017'!$A$17:$G$231,7))</f>
        <v/>
      </c>
      <c r="CR52" s="36" t="str">
        <f>IF(CO$53&gt;11,11,"")</f>
        <v/>
      </c>
      <c r="CS52" s="37"/>
      <c r="CT52" s="88" t="str">
        <f>IF(CR52="","",VLOOKUP(CS52,'7 - Barème 2017'!$A$17:$H$249,8))</f>
        <v/>
      </c>
      <c r="CU52" s="83"/>
      <c r="CV52" s="38"/>
      <c r="CW52" s="95"/>
      <c r="CX52" s="112" t="str">
        <f>IF(CY52="","",VLOOKUP(CZ52,'7 - Barème 2017'!$A$17:$G$231,7))</f>
        <v/>
      </c>
      <c r="CY52" s="36" t="str">
        <f>IF(CV$53&gt;11,11,"")</f>
        <v/>
      </c>
      <c r="CZ52" s="37"/>
      <c r="DA52" s="88" t="str">
        <f>IF(CY52="","",VLOOKUP(CZ52,'7 - Barème 2017'!$A$17:$H$249,8))</f>
        <v/>
      </c>
      <c r="DB52" s="103"/>
      <c r="DC52" s="38"/>
      <c r="DD52" s="95"/>
      <c r="DE52" s="112" t="str">
        <f>IF(DF52="","",VLOOKUP(DG52,'7 - Barème 2017'!$A$17:$G$231,7))</f>
        <v/>
      </c>
      <c r="DF52" s="36" t="str">
        <f>IF(DC$53&gt;11,11,"")</f>
        <v/>
      </c>
      <c r="DG52" s="37"/>
      <c r="DH52" s="88" t="str">
        <f>IF(DF52="","",VLOOKUP(DG52,'7 - Barème 2017'!$A$17:$H$249,8))</f>
        <v/>
      </c>
      <c r="DI52" s="83"/>
      <c r="DJ52" s="38"/>
      <c r="DK52" s="95"/>
      <c r="DL52" s="112" t="str">
        <f>IF(DM52="","",VLOOKUP(DN52,'7 - Barème 2017'!$A$17:$G$231,7))</f>
        <v/>
      </c>
      <c r="DM52" s="36" t="str">
        <f>IF(DJ$53&gt;11,11,"")</f>
        <v/>
      </c>
      <c r="DN52" s="37"/>
      <c r="DO52" s="88" t="str">
        <f>IF(DM52="","",VLOOKUP(DN52,'7 - Barème 2017'!$A$17:$H$249,8))</f>
        <v/>
      </c>
      <c r="DP52" s="103"/>
      <c r="DQ52" s="38"/>
      <c r="DR52" s="95"/>
      <c r="DS52" s="112" t="str">
        <f>IF(DT52="","",VLOOKUP(DU52,'7 - Barème 2017'!$A$17:$G$231,7))</f>
        <v/>
      </c>
      <c r="DT52" s="36" t="str">
        <f>IF(DQ$53&gt;11,11,"")</f>
        <v/>
      </c>
      <c r="DU52" s="37"/>
      <c r="DV52" s="88" t="str">
        <f>IF(DT52="","",VLOOKUP(DU52,'7 - Barème 2017'!$A$17:$H$249,8))</f>
        <v/>
      </c>
      <c r="DW52" s="83"/>
      <c r="DX52" s="38"/>
      <c r="DY52" s="95"/>
      <c r="DZ52" s="112" t="str">
        <f>IF(EA52="","",VLOOKUP(EB52,'7 - Barème 2017'!$A$17:$G$231,7))</f>
        <v/>
      </c>
      <c r="EA52" s="36" t="str">
        <f>IF(DX$53&gt;11,11,"")</f>
        <v/>
      </c>
      <c r="EB52" s="37"/>
      <c r="EC52" s="88" t="str">
        <f>IF(EA52="","",VLOOKUP(EB52,'7 - Barème 2017'!$A$17:$H$249,8))</f>
        <v/>
      </c>
      <c r="ED52" s="103"/>
      <c r="EE52" s="38"/>
      <c r="EF52" s="95"/>
      <c r="EG52" s="112" t="str">
        <f>IF(EH52="","",VLOOKUP(EI52,'7 - Barème 2017'!$A$17:$G$231,7))</f>
        <v/>
      </c>
      <c r="EH52" s="36" t="str">
        <f>IF(EE$53&gt;11,11,"")</f>
        <v/>
      </c>
      <c r="EI52" s="37"/>
      <c r="EJ52" s="88" t="str">
        <f>IF(EH52="","",VLOOKUP(EI52,'7 - Barème 2017'!$A$17:$H$249,8))</f>
        <v/>
      </c>
      <c r="EK52" s="83"/>
      <c r="EL52" s="38"/>
      <c r="EM52" s="95"/>
      <c r="EN52" s="112" t="str">
        <f>IF(EO52="","",VLOOKUP(EP52,'7 - Barème 2017'!$A$17:$G$231,7))</f>
        <v/>
      </c>
      <c r="EO52" s="36" t="str">
        <f>IF(EL$53&gt;11,11,"")</f>
        <v/>
      </c>
      <c r="EP52" s="37"/>
      <c r="EQ52" s="88" t="str">
        <f>IF(EO52="","",VLOOKUP(EP52,'7 - Barème 2017'!$A$17:$H$249,8))</f>
        <v/>
      </c>
      <c r="ER52" s="103"/>
      <c r="ES52" s="38"/>
      <c r="ET52" s="95"/>
      <c r="EU52" s="112" t="str">
        <f>IF(EV52="","",VLOOKUP(EW52,'7 - Barème 2017'!$A$17:$G$231,7))</f>
        <v/>
      </c>
      <c r="EV52" s="36" t="str">
        <f>IF(ES$53&gt;11,11,"")</f>
        <v/>
      </c>
      <c r="EW52" s="37"/>
      <c r="EX52" s="88" t="str">
        <f>IF(EV52="","",VLOOKUP(EW52,'7 - Barème 2017'!$A$17:$H$249,8))</f>
        <v/>
      </c>
      <c r="EY52" s="83"/>
      <c r="EZ52" s="38"/>
      <c r="FA52" s="95"/>
      <c r="FB52" s="112" t="str">
        <f>IF(FC52="","",VLOOKUP(FD52,'7 - Barème 2017'!$A$17:$G$231,7))</f>
        <v/>
      </c>
      <c r="FC52" s="36" t="str">
        <f>IF(EZ$53&gt;11,11,"")</f>
        <v/>
      </c>
      <c r="FD52" s="37"/>
      <c r="FE52" s="88" t="str">
        <f>IF(FC52="","",VLOOKUP(FD52,'7 - Barème 2017'!$A$17:$H$249,8))</f>
        <v/>
      </c>
      <c r="FF52" s="103"/>
      <c r="FG52" s="38"/>
      <c r="FH52" s="95"/>
      <c r="FI52" s="112" t="str">
        <f>IF(FJ52="","",VLOOKUP(FK52,'7 - Barème 2017'!$A$17:$G$231,7))</f>
        <v/>
      </c>
      <c r="FJ52" s="36" t="str">
        <f>IF(FG$53&gt;11,11,"")</f>
        <v/>
      </c>
      <c r="FK52" s="37"/>
      <c r="FL52" s="88" t="str">
        <f>IF(FJ52="","",VLOOKUP(FK52,'7 - Barème 2017'!$A$17:$H$249,8))</f>
        <v/>
      </c>
      <c r="FN52" s="177" t="s">
        <v>304</v>
      </c>
    </row>
    <row r="53" spans="1:176" x14ac:dyDescent="0.15">
      <c r="A53" s="49" t="s">
        <v>408</v>
      </c>
      <c r="B53" s="36">
        <f>IF(A42="",0,A51-A48+1)</f>
        <v>0</v>
      </c>
      <c r="C53" s="36"/>
      <c r="D53" s="112" t="str">
        <f>IF(E53="","",VLOOKUP(F53,'7 - Barème 2017'!$A$17:$G$231,7))</f>
        <v/>
      </c>
      <c r="E53" s="36" t="str">
        <f>IF(B$53&gt;12,12,"")</f>
        <v/>
      </c>
      <c r="F53" s="37"/>
      <c r="G53" s="88" t="str">
        <f>IF(E53="","",VLOOKUP(F53,'7 - Barème 2017'!$A$17:$H$249,8))</f>
        <v/>
      </c>
      <c r="H53" s="25" t="s">
        <v>408</v>
      </c>
      <c r="I53" s="30">
        <f>IF(H42="",0,H51-H48+1)</f>
        <v>0</v>
      </c>
      <c r="J53" s="30"/>
      <c r="K53" s="112" t="str">
        <f>IF(L53="","",VLOOKUP(M53,'7 - Barème 2017'!$A$17:$G$231,7))</f>
        <v/>
      </c>
      <c r="L53" s="36" t="str">
        <f>IF(I$53&gt;12,12,"")</f>
        <v/>
      </c>
      <c r="M53" s="37"/>
      <c r="N53" s="88" t="str">
        <f>IF(L53="","",VLOOKUP(M53,'7 - Barème 2017'!$A$17:$H$249,8))</f>
        <v/>
      </c>
      <c r="O53" s="49" t="s">
        <v>408</v>
      </c>
      <c r="P53" s="30">
        <f>IF(O42="",0,O51-O48+1)</f>
        <v>0</v>
      </c>
      <c r="Q53" s="36"/>
      <c r="R53" s="112" t="str">
        <f>IF(S53="","",VLOOKUP(T53,'7 - Barème 2017'!$A$17:$G$231,7))</f>
        <v/>
      </c>
      <c r="S53" s="36" t="str">
        <f>IF(P$53&gt;12,12,"")</f>
        <v/>
      </c>
      <c r="T53" s="37"/>
      <c r="U53" s="88" t="str">
        <f>IF(S53="","",VLOOKUP(T53,'7 - Barème 2017'!$A$17:$H$249,8))</f>
        <v/>
      </c>
      <c r="V53" s="25" t="s">
        <v>408</v>
      </c>
      <c r="W53" s="30">
        <f>IF(V42="",0,V51-V48+1)</f>
        <v>0</v>
      </c>
      <c r="X53" s="36"/>
      <c r="Y53" s="112" t="str">
        <f>IF(Z53="","",VLOOKUP(AA53,'7 - Barème 2017'!$A$17:$G$231,7))</f>
        <v/>
      </c>
      <c r="Z53" s="36" t="str">
        <f>IF(W$53&gt;12,12,"")</f>
        <v/>
      </c>
      <c r="AA53" s="37"/>
      <c r="AB53" s="88" t="str">
        <f>IF(Z53="","",VLOOKUP(AA53,'7 - Barème 2017'!$A$17:$H$249,8))</f>
        <v/>
      </c>
      <c r="AC53" s="49" t="s">
        <v>408</v>
      </c>
      <c r="AD53" s="30">
        <f>IF(AC42="",0,AC51-AC48+1)</f>
        <v>0</v>
      </c>
      <c r="AE53" s="36"/>
      <c r="AF53" s="112" t="str">
        <f>IF(AG53="","",VLOOKUP(AH53,'7 - Barème 2017'!$A$17:$G$231,7))</f>
        <v/>
      </c>
      <c r="AG53" s="36" t="str">
        <f>IF(AD$53&gt;12,12,"")</f>
        <v/>
      </c>
      <c r="AH53" s="37"/>
      <c r="AI53" s="88" t="str">
        <f>IF(AG53="","",VLOOKUP(AH53,'7 - Barème 2017'!$A$17:$H$249,8))</f>
        <v/>
      </c>
      <c r="AJ53" s="25" t="s">
        <v>408</v>
      </c>
      <c r="AK53" s="30">
        <f>IF(AJ42="",0,AJ51-AJ48+1)</f>
        <v>0</v>
      </c>
      <c r="AL53" s="36"/>
      <c r="AM53" s="112" t="str">
        <f>IF(AN53="","",VLOOKUP(AO53,'7 - Barème 2017'!$A$17:$G$231,7))</f>
        <v/>
      </c>
      <c r="AN53" s="36" t="str">
        <f>IF(AK$53&gt;12,12,"")</f>
        <v/>
      </c>
      <c r="AO53" s="37"/>
      <c r="AP53" s="88" t="str">
        <f>IF(AN53="","",VLOOKUP(AO53,'7 - Barème 2017'!$A$17:$H$249,8))</f>
        <v/>
      </c>
      <c r="AQ53" s="49" t="s">
        <v>408</v>
      </c>
      <c r="AR53" s="30">
        <f>IF(AQ42="",0,AQ51-AQ48+1)</f>
        <v>0</v>
      </c>
      <c r="AS53" s="36"/>
      <c r="AT53" s="112" t="str">
        <f>IF(AU53="","",VLOOKUP(AV53,'7 - Barème 2017'!$A$17:$G$231,7))</f>
        <v/>
      </c>
      <c r="AU53" s="36" t="str">
        <f>IF(AR$53&gt;12,12,"")</f>
        <v/>
      </c>
      <c r="AV53" s="37"/>
      <c r="AW53" s="88" t="str">
        <f>IF(AU53="","",VLOOKUP(AV53,'7 - Barème 2017'!$A$17:$H$249,8))</f>
        <v/>
      </c>
      <c r="AX53" s="25" t="s">
        <v>408</v>
      </c>
      <c r="AY53" s="30">
        <f>IF(AX42="",0,AX51-AX48+1)</f>
        <v>0</v>
      </c>
      <c r="AZ53" s="36"/>
      <c r="BA53" s="112" t="str">
        <f>IF(BB53="","",VLOOKUP(BC53,'7 - Barème 2017'!$A$17:$G$231,7))</f>
        <v/>
      </c>
      <c r="BB53" s="36" t="str">
        <f>IF(AY$53&gt;12,12,"")</f>
        <v/>
      </c>
      <c r="BC53" s="37"/>
      <c r="BD53" s="88" t="str">
        <f>IF(BB53="","",VLOOKUP(BC53,'7 - Barème 2017'!$A$17:$H$249,8))</f>
        <v/>
      </c>
      <c r="BE53" s="49" t="s">
        <v>408</v>
      </c>
      <c r="BF53" s="30">
        <f>IF(BE42="",0,BE51-BE48+1)</f>
        <v>0</v>
      </c>
      <c r="BG53" s="36"/>
      <c r="BH53" s="112" t="str">
        <f>IF(BI53="","",VLOOKUP(BJ53,'7 - Barème 2017'!$A$17:$G$231,7))</f>
        <v/>
      </c>
      <c r="BI53" s="36" t="str">
        <f>IF(BF$53&gt;12,12,"")</f>
        <v/>
      </c>
      <c r="BJ53" s="37"/>
      <c r="BK53" s="88" t="str">
        <f>IF(BI53="","",VLOOKUP(BJ53,'7 - Barème 2017'!$A$17:$H$249,8))</f>
        <v/>
      </c>
      <c r="BL53" s="25" t="s">
        <v>408</v>
      </c>
      <c r="BM53" s="30">
        <f>IF(BL42="",0,BL51-BL48+1)</f>
        <v>0</v>
      </c>
      <c r="BN53" s="36"/>
      <c r="BO53" s="112" t="str">
        <f>IF(BP53="","",VLOOKUP(BQ53,'7 - Barème 2017'!$A$17:$G$231,7))</f>
        <v/>
      </c>
      <c r="BP53" s="36" t="str">
        <f>IF(BM$53&gt;12,12,"")</f>
        <v/>
      </c>
      <c r="BQ53" s="37"/>
      <c r="BR53" s="88" t="str">
        <f>IF(BP53="","",VLOOKUP(BQ53,'7 - Barème 2017'!$A$17:$H$249,8))</f>
        <v/>
      </c>
      <c r="BS53" s="49" t="s">
        <v>408</v>
      </c>
      <c r="BT53" s="30">
        <f>IF(BS42="",0,BS51-BS48+1)</f>
        <v>0</v>
      </c>
      <c r="BU53" s="36"/>
      <c r="BV53" s="112" t="str">
        <f>IF(BW53="","",VLOOKUP(BX53,'7 - Barème 2017'!$A$17:$G$231,7))</f>
        <v/>
      </c>
      <c r="BW53" s="36" t="str">
        <f>IF(BT$53&gt;12,12,"")</f>
        <v/>
      </c>
      <c r="BX53" s="37"/>
      <c r="BY53" s="88" t="str">
        <f>IF(BW53="","",VLOOKUP(BX53,'7 - Barème 2017'!$A$17:$H$249,8))</f>
        <v/>
      </c>
      <c r="BZ53" s="25" t="s">
        <v>408</v>
      </c>
      <c r="CA53" s="30">
        <f>IF(BZ42="",0,BZ51-BZ48+1)</f>
        <v>0</v>
      </c>
      <c r="CB53" s="36"/>
      <c r="CC53" s="112" t="str">
        <f>IF(CD53="","",VLOOKUP(CE53,'7 - Barème 2017'!$A$17:$G$231,7))</f>
        <v/>
      </c>
      <c r="CD53" s="36" t="str">
        <f>IF(CA$53&gt;12,12,"")</f>
        <v/>
      </c>
      <c r="CE53" s="37"/>
      <c r="CF53" s="88" t="str">
        <f>IF(CD53="","",VLOOKUP(CE53,'7 - Barème 2017'!$A$17:$H$249,8))</f>
        <v/>
      </c>
      <c r="CG53" s="49" t="s">
        <v>408</v>
      </c>
      <c r="CH53" s="30">
        <f>IF(CG42="",0,CG51-CG48+1)</f>
        <v>0</v>
      </c>
      <c r="CI53" s="36"/>
      <c r="CJ53" s="112" t="str">
        <f>IF(CK53="","",VLOOKUP(CL53,'7 - Barème 2017'!$A$17:$G$231,7))</f>
        <v/>
      </c>
      <c r="CK53" s="36" t="str">
        <f>IF(CH$53&gt;12,12,"")</f>
        <v/>
      </c>
      <c r="CL53" s="37"/>
      <c r="CM53" s="88" t="str">
        <f>IF(CK53="","",VLOOKUP(CL53,'7 - Barème 2017'!$A$17:$H$249,8))</f>
        <v/>
      </c>
      <c r="CN53" s="25" t="s">
        <v>408</v>
      </c>
      <c r="CO53" s="30">
        <f>IF(CN42="",0,CN51-CN48+1)</f>
        <v>0</v>
      </c>
      <c r="CP53" s="36"/>
      <c r="CQ53" s="112" t="str">
        <f>IF(CR53="","",VLOOKUP(CS53,'7 - Barème 2017'!$A$17:$G$231,7))</f>
        <v/>
      </c>
      <c r="CR53" s="36" t="str">
        <f>IF(CO$53&gt;12,12,"")</f>
        <v/>
      </c>
      <c r="CS53" s="37"/>
      <c r="CT53" s="88" t="str">
        <f>IF(CR53="","",VLOOKUP(CS53,'7 - Barème 2017'!$A$17:$H$249,8))</f>
        <v/>
      </c>
      <c r="CU53" s="49" t="s">
        <v>408</v>
      </c>
      <c r="CV53" s="30">
        <f>IF(CU42="",0,CU51-CU48+1)</f>
        <v>0</v>
      </c>
      <c r="CW53" s="36"/>
      <c r="CX53" s="112" t="str">
        <f>IF(CY53="","",VLOOKUP(CZ53,'7 - Barème 2017'!$A$17:$G$231,7))</f>
        <v/>
      </c>
      <c r="CY53" s="36" t="str">
        <f>IF(CV$53&gt;12,12,"")</f>
        <v/>
      </c>
      <c r="CZ53" s="37"/>
      <c r="DA53" s="88" t="str">
        <f>IF(CY53="","",VLOOKUP(CZ53,'7 - Barème 2017'!$A$17:$H$249,8))</f>
        <v/>
      </c>
      <c r="DB53" s="25" t="s">
        <v>408</v>
      </c>
      <c r="DC53" s="30">
        <f>IF(DB42="",0,DB51-DB48+1)</f>
        <v>0</v>
      </c>
      <c r="DD53" s="36"/>
      <c r="DE53" s="112" t="str">
        <f>IF(DF53="","",VLOOKUP(DG53,'7 - Barème 2017'!$A$17:$G$231,7))</f>
        <v/>
      </c>
      <c r="DF53" s="36" t="str">
        <f>IF(DC$53&gt;12,12,"")</f>
        <v/>
      </c>
      <c r="DG53" s="37"/>
      <c r="DH53" s="88" t="str">
        <f>IF(DF53="","",VLOOKUP(DG53,'7 - Barème 2017'!$A$17:$H$249,8))</f>
        <v/>
      </c>
      <c r="DI53" s="49" t="s">
        <v>408</v>
      </c>
      <c r="DJ53" s="30">
        <f>IF(DI42="",0,DI51-DI48+1)</f>
        <v>0</v>
      </c>
      <c r="DK53" s="36"/>
      <c r="DL53" s="112" t="str">
        <f>IF(DM53="","",VLOOKUP(DN53,'7 - Barème 2017'!$A$17:$G$231,7))</f>
        <v/>
      </c>
      <c r="DM53" s="36" t="str">
        <f>IF(DJ$53&gt;12,12,"")</f>
        <v/>
      </c>
      <c r="DN53" s="37"/>
      <c r="DO53" s="88" t="str">
        <f>IF(DM53="","",VLOOKUP(DN53,'7 - Barème 2017'!$A$17:$H$249,8))</f>
        <v/>
      </c>
      <c r="DP53" s="25" t="s">
        <v>408</v>
      </c>
      <c r="DQ53" s="30">
        <f>IF(DP42="",0,DP51-DP48+1)</f>
        <v>0</v>
      </c>
      <c r="DR53" s="36"/>
      <c r="DS53" s="112" t="str">
        <f>IF(DT53="","",VLOOKUP(DU53,'7 - Barème 2017'!$A$17:$G$231,7))</f>
        <v/>
      </c>
      <c r="DT53" s="36" t="str">
        <f>IF(DQ$53&gt;12,12,"")</f>
        <v/>
      </c>
      <c r="DU53" s="37"/>
      <c r="DV53" s="88" t="str">
        <f>IF(DT53="","",VLOOKUP(DU53,'7 - Barème 2017'!$A$17:$H$249,8))</f>
        <v/>
      </c>
      <c r="DW53" s="49" t="s">
        <v>408</v>
      </c>
      <c r="DX53" s="30">
        <f>IF(DW42="",0,DW51-DW48+1)</f>
        <v>0</v>
      </c>
      <c r="DY53" s="36"/>
      <c r="DZ53" s="112" t="str">
        <f>IF(EA53="","",VLOOKUP(EB53,'7 - Barème 2017'!$A$17:$G$231,7))</f>
        <v/>
      </c>
      <c r="EA53" s="36" t="str">
        <f>IF(DX$53&gt;12,12,"")</f>
        <v/>
      </c>
      <c r="EB53" s="37"/>
      <c r="EC53" s="88" t="str">
        <f>IF(EA53="","",VLOOKUP(EB53,'7 - Barème 2017'!$A$17:$H$249,8))</f>
        <v/>
      </c>
      <c r="ED53" s="25" t="s">
        <v>408</v>
      </c>
      <c r="EE53" s="30">
        <f>IF(ED42="",0,ED51-ED48+1)</f>
        <v>0</v>
      </c>
      <c r="EF53" s="36"/>
      <c r="EG53" s="112" t="str">
        <f>IF(EH53="","",VLOOKUP(EI53,'7 - Barème 2017'!$A$17:$G$231,7))</f>
        <v/>
      </c>
      <c r="EH53" s="36" t="str">
        <f>IF(EE$53&gt;12,12,"")</f>
        <v/>
      </c>
      <c r="EI53" s="37"/>
      <c r="EJ53" s="88" t="str">
        <f>IF(EH53="","",VLOOKUP(EI53,'7 - Barème 2017'!$A$17:$H$249,8))</f>
        <v/>
      </c>
      <c r="EK53" s="49" t="s">
        <v>408</v>
      </c>
      <c r="EL53" s="30">
        <f>IF(EK42="",0,EK51-EK48+1)</f>
        <v>0</v>
      </c>
      <c r="EM53" s="36"/>
      <c r="EN53" s="112" t="str">
        <f>IF(EO53="","",VLOOKUP(EP53,'7 - Barème 2017'!$A$17:$G$231,7))</f>
        <v/>
      </c>
      <c r="EO53" s="36" t="str">
        <f>IF(EL$53&gt;12,12,"")</f>
        <v/>
      </c>
      <c r="EP53" s="37"/>
      <c r="EQ53" s="88" t="str">
        <f>IF(EO53="","",VLOOKUP(EP53,'7 - Barème 2017'!$A$17:$H$249,8))</f>
        <v/>
      </c>
      <c r="ER53" s="25" t="s">
        <v>408</v>
      </c>
      <c r="ES53" s="30">
        <f>IF(ER42="",0,ER51-ER48+1)</f>
        <v>0</v>
      </c>
      <c r="ET53" s="36"/>
      <c r="EU53" s="112" t="str">
        <f>IF(EV53="","",VLOOKUP(EW53,'7 - Barème 2017'!$A$17:$G$231,7))</f>
        <v/>
      </c>
      <c r="EV53" s="36" t="str">
        <f>IF(ES$53&gt;12,12,"")</f>
        <v/>
      </c>
      <c r="EW53" s="37"/>
      <c r="EX53" s="88" t="str">
        <f>IF(EV53="","",VLOOKUP(EW53,'7 - Barème 2017'!$A$17:$H$249,8))</f>
        <v/>
      </c>
      <c r="EY53" s="49" t="s">
        <v>408</v>
      </c>
      <c r="EZ53" s="30">
        <f>IF(EY42="",0,EY51-EY48+1)</f>
        <v>0</v>
      </c>
      <c r="FA53" s="36"/>
      <c r="FB53" s="112" t="str">
        <f>IF(FC53="","",VLOOKUP(FD53,'7 - Barème 2017'!$A$17:$G$231,7))</f>
        <v/>
      </c>
      <c r="FC53" s="36" t="str">
        <f>IF(EZ$53&gt;12,12,"")</f>
        <v/>
      </c>
      <c r="FD53" s="37"/>
      <c r="FE53" s="88" t="str">
        <f>IF(FC53="","",VLOOKUP(FD53,'7 - Barème 2017'!$A$17:$H$249,8))</f>
        <v/>
      </c>
      <c r="FF53" s="25" t="s">
        <v>408</v>
      </c>
      <c r="FG53" s="30">
        <f>IF(FF42="",0,FF51-FF48+1)</f>
        <v>0</v>
      </c>
      <c r="FH53" s="36"/>
      <c r="FI53" s="112" t="str">
        <f>IF(FJ53="","",VLOOKUP(FK53,'7 - Barème 2017'!$A$17:$G$231,7))</f>
        <v/>
      </c>
      <c r="FJ53" s="36" t="str">
        <f>IF(FG$53&gt;12,12,"")</f>
        <v/>
      </c>
      <c r="FK53" s="37"/>
      <c r="FL53" s="88" t="str">
        <f>IF(FJ53="","",VLOOKUP(FK53,'7 - Barème 2017'!$A$17:$H$249,8))</f>
        <v/>
      </c>
      <c r="FN53" s="177" t="s">
        <v>594</v>
      </c>
    </row>
    <row r="54" spans="1:176" x14ac:dyDescent="0.15">
      <c r="A54" s="85"/>
      <c r="B54" s="95"/>
      <c r="C54" s="95"/>
      <c r="D54" s="112" t="str">
        <f>IF(E54="","",VLOOKUP(F54,'7 - Barème 2017'!$A$17:$G$231,7))</f>
        <v/>
      </c>
      <c r="E54" s="36" t="str">
        <f>IF(B$53&gt;13,13,"")</f>
        <v/>
      </c>
      <c r="F54" s="37"/>
      <c r="G54" s="88" t="str">
        <f>IF(E54="","",VLOOKUP(F54,'7 - Barème 2017'!$A$17:$H$249,8))</f>
        <v/>
      </c>
      <c r="H54" s="38"/>
      <c r="I54" s="38"/>
      <c r="J54" s="38"/>
      <c r="K54" s="112" t="str">
        <f>IF(L54="","",VLOOKUP(M54,'7 - Barème 2017'!$A$17:$G$231,7))</f>
        <v/>
      </c>
      <c r="L54" s="36" t="str">
        <f>IF(I$53&gt;13,13,"")</f>
        <v/>
      </c>
      <c r="M54" s="37"/>
      <c r="N54" s="88" t="str">
        <f>IF(L54="","",VLOOKUP(M54,'7 - Barème 2017'!$A$17:$H$249,8))</f>
        <v/>
      </c>
      <c r="O54" s="85"/>
      <c r="P54" s="38"/>
      <c r="Q54" s="95"/>
      <c r="R54" s="112" t="str">
        <f>IF(S54="","",VLOOKUP(T54,'7 - Barème 2017'!$A$17:$G$231,7))</f>
        <v/>
      </c>
      <c r="S54" s="36" t="str">
        <f>IF(P$53&gt;13,13,"")</f>
        <v/>
      </c>
      <c r="T54" s="37"/>
      <c r="U54" s="88" t="str">
        <f>IF(S54="","",VLOOKUP(T54,'7 - Barème 2017'!$A$17:$H$249,8))</f>
        <v/>
      </c>
      <c r="V54" s="38"/>
      <c r="W54" s="38"/>
      <c r="X54" s="95"/>
      <c r="Y54" s="112" t="str">
        <f>IF(Z54="","",VLOOKUP(AA54,'7 - Barème 2017'!$A$17:$G$231,7))</f>
        <v/>
      </c>
      <c r="Z54" s="36" t="str">
        <f>IF(W$53&gt;13,13,"")</f>
        <v/>
      </c>
      <c r="AA54" s="37"/>
      <c r="AB54" s="88" t="str">
        <f>IF(Z54="","",VLOOKUP(AA54,'7 - Barème 2017'!$A$17:$H$249,8))</f>
        <v/>
      </c>
      <c r="AC54" s="85"/>
      <c r="AD54" s="38"/>
      <c r="AE54" s="95"/>
      <c r="AF54" s="112" t="str">
        <f>IF(AG54="","",VLOOKUP(AH54,'7 - Barème 2017'!$A$17:$G$231,7))</f>
        <v/>
      </c>
      <c r="AG54" s="36" t="str">
        <f>IF(AD$53&gt;13,13,"")</f>
        <v/>
      </c>
      <c r="AH54" s="37"/>
      <c r="AI54" s="88" t="str">
        <f>IF(AG54="","",VLOOKUP(AH54,'7 - Barème 2017'!$A$17:$H$249,8))</f>
        <v/>
      </c>
      <c r="AJ54" s="38"/>
      <c r="AK54" s="38"/>
      <c r="AL54" s="95"/>
      <c r="AM54" s="112" t="str">
        <f>IF(AN54="","",VLOOKUP(AO54,'7 - Barème 2017'!$A$17:$G$231,7))</f>
        <v/>
      </c>
      <c r="AN54" s="36" t="str">
        <f>IF(AK$53&gt;13,13,"")</f>
        <v/>
      </c>
      <c r="AO54" s="37"/>
      <c r="AP54" s="88" t="str">
        <f>IF(AN54="","",VLOOKUP(AO54,'7 - Barème 2017'!$A$17:$H$249,8))</f>
        <v/>
      </c>
      <c r="AQ54" s="85"/>
      <c r="AR54" s="38"/>
      <c r="AS54" s="95"/>
      <c r="AT54" s="112" t="str">
        <f>IF(AU54="","",VLOOKUP(AV54,'7 - Barème 2017'!$A$17:$G$231,7))</f>
        <v/>
      </c>
      <c r="AU54" s="36" t="str">
        <f>IF(AR$53&gt;13,13,"")</f>
        <v/>
      </c>
      <c r="AV54" s="37"/>
      <c r="AW54" s="88" t="str">
        <f>IF(AU54="","",VLOOKUP(AV54,'7 - Barème 2017'!$A$17:$H$249,8))</f>
        <v/>
      </c>
      <c r="AX54" s="38"/>
      <c r="AY54" s="38"/>
      <c r="AZ54" s="95"/>
      <c r="BA54" s="112" t="str">
        <f>IF(BB54="","",VLOOKUP(BC54,'7 - Barème 2017'!$A$17:$G$231,7))</f>
        <v/>
      </c>
      <c r="BB54" s="36" t="str">
        <f>IF(AY$53&gt;13,13,"")</f>
        <v/>
      </c>
      <c r="BC54" s="37"/>
      <c r="BD54" s="88" t="str">
        <f>IF(BB54="","",VLOOKUP(BC54,'7 - Barème 2017'!$A$17:$H$249,8))</f>
        <v/>
      </c>
      <c r="BE54" s="85"/>
      <c r="BF54" s="38"/>
      <c r="BG54" s="95"/>
      <c r="BH54" s="112" t="str">
        <f>IF(BI54="","",VLOOKUP(BJ54,'7 - Barème 2017'!$A$17:$G$231,7))</f>
        <v/>
      </c>
      <c r="BI54" s="36" t="str">
        <f>IF(BF$53&gt;13,13,"")</f>
        <v/>
      </c>
      <c r="BJ54" s="37"/>
      <c r="BK54" s="88" t="str">
        <f>IF(BI54="","",VLOOKUP(BJ54,'7 - Barème 2017'!$A$17:$H$249,8))</f>
        <v/>
      </c>
      <c r="BL54" s="38"/>
      <c r="BM54" s="38"/>
      <c r="BN54" s="95"/>
      <c r="BO54" s="112" t="str">
        <f>IF(BP54="","",VLOOKUP(BQ54,'7 - Barème 2017'!$A$17:$G$231,7))</f>
        <v/>
      </c>
      <c r="BP54" s="36" t="str">
        <f>IF(BM$53&gt;13,13,"")</f>
        <v/>
      </c>
      <c r="BQ54" s="37"/>
      <c r="BR54" s="88" t="str">
        <f>IF(BP54="","",VLOOKUP(BQ54,'7 - Barème 2017'!$A$17:$H$249,8))</f>
        <v/>
      </c>
      <c r="BS54" s="85"/>
      <c r="BT54" s="38"/>
      <c r="BU54" s="95"/>
      <c r="BV54" s="112" t="str">
        <f>IF(BW54="","",VLOOKUP(BX54,'7 - Barème 2017'!$A$17:$G$231,7))</f>
        <v/>
      </c>
      <c r="BW54" s="36" t="str">
        <f>IF(BT$53&gt;13,13,"")</f>
        <v/>
      </c>
      <c r="BX54" s="37"/>
      <c r="BY54" s="88" t="str">
        <f>IF(BW54="","",VLOOKUP(BX54,'7 - Barème 2017'!$A$17:$H$249,8))</f>
        <v/>
      </c>
      <c r="BZ54" s="38"/>
      <c r="CA54" s="38"/>
      <c r="CB54" s="95"/>
      <c r="CC54" s="112" t="str">
        <f>IF(CD54="","",VLOOKUP(CE54,'7 - Barème 2017'!$A$17:$G$231,7))</f>
        <v/>
      </c>
      <c r="CD54" s="36" t="str">
        <f>IF(CA$53&gt;13,13,"")</f>
        <v/>
      </c>
      <c r="CE54" s="37"/>
      <c r="CF54" s="88" t="str">
        <f>IF(CD54="","",VLOOKUP(CE54,'7 - Barème 2017'!$A$17:$H$249,8))</f>
        <v/>
      </c>
      <c r="CG54" s="85"/>
      <c r="CH54" s="38"/>
      <c r="CI54" s="95"/>
      <c r="CJ54" s="112" t="str">
        <f>IF(CK54="","",VLOOKUP(CL54,'7 - Barème 2017'!$A$17:$G$231,7))</f>
        <v/>
      </c>
      <c r="CK54" s="36" t="str">
        <f>IF(CH$53&gt;13,13,"")</f>
        <v/>
      </c>
      <c r="CL54" s="37"/>
      <c r="CM54" s="88" t="str">
        <f>IF(CK54="","",VLOOKUP(CL54,'7 - Barème 2017'!$A$17:$H$249,8))</f>
        <v/>
      </c>
      <c r="CN54" s="38"/>
      <c r="CO54" s="38"/>
      <c r="CP54" s="95"/>
      <c r="CQ54" s="112" t="str">
        <f>IF(CR54="","",VLOOKUP(CS54,'7 - Barème 2017'!$A$17:$G$231,7))</f>
        <v/>
      </c>
      <c r="CR54" s="36" t="str">
        <f>IF(CO$53&gt;13,13,"")</f>
        <v/>
      </c>
      <c r="CS54" s="37"/>
      <c r="CT54" s="88" t="str">
        <f>IF(CR54="","",VLOOKUP(CS54,'7 - Barème 2017'!$A$17:$H$249,8))</f>
        <v/>
      </c>
      <c r="CU54" s="85"/>
      <c r="CV54" s="38"/>
      <c r="CW54" s="95"/>
      <c r="CX54" s="112" t="str">
        <f>IF(CY54="","",VLOOKUP(CZ54,'7 - Barème 2017'!$A$17:$G$231,7))</f>
        <v/>
      </c>
      <c r="CY54" s="36" t="str">
        <f>IF(CV$53&gt;13,13,"")</f>
        <v/>
      </c>
      <c r="CZ54" s="37"/>
      <c r="DA54" s="88" t="str">
        <f>IF(CY54="","",VLOOKUP(CZ54,'7 - Barème 2017'!$A$17:$H$249,8))</f>
        <v/>
      </c>
      <c r="DB54" s="38"/>
      <c r="DC54" s="38"/>
      <c r="DD54" s="95"/>
      <c r="DE54" s="112" t="str">
        <f>IF(DF54="","",VLOOKUP(DG54,'7 - Barème 2017'!$A$17:$G$231,7))</f>
        <v/>
      </c>
      <c r="DF54" s="36" t="str">
        <f>IF(DC$53&gt;13,13,"")</f>
        <v/>
      </c>
      <c r="DG54" s="37"/>
      <c r="DH54" s="88" t="str">
        <f>IF(DF54="","",VLOOKUP(DG54,'7 - Barème 2017'!$A$17:$H$249,8))</f>
        <v/>
      </c>
      <c r="DI54" s="85"/>
      <c r="DJ54" s="38"/>
      <c r="DK54" s="95"/>
      <c r="DL54" s="112" t="str">
        <f>IF(DM54="","",VLOOKUP(DN54,'7 - Barème 2017'!$A$17:$G$231,7))</f>
        <v/>
      </c>
      <c r="DM54" s="36" t="str">
        <f>IF(DJ$53&gt;13,13,"")</f>
        <v/>
      </c>
      <c r="DN54" s="37"/>
      <c r="DO54" s="88" t="str">
        <f>IF(DM54="","",VLOOKUP(DN54,'7 - Barème 2017'!$A$17:$H$249,8))</f>
        <v/>
      </c>
      <c r="DP54" s="38"/>
      <c r="DQ54" s="38"/>
      <c r="DR54" s="95"/>
      <c r="DS54" s="112" t="str">
        <f>IF(DT54="","",VLOOKUP(DU54,'7 - Barème 2017'!$A$17:$G$231,7))</f>
        <v/>
      </c>
      <c r="DT54" s="36" t="str">
        <f>IF(DQ$53&gt;13,13,"")</f>
        <v/>
      </c>
      <c r="DU54" s="37"/>
      <c r="DV54" s="88" t="str">
        <f>IF(DT54="","",VLOOKUP(DU54,'7 - Barème 2017'!$A$17:$H$249,8))</f>
        <v/>
      </c>
      <c r="DW54" s="85"/>
      <c r="DX54" s="38"/>
      <c r="DY54" s="95"/>
      <c r="DZ54" s="112" t="str">
        <f>IF(EA54="","",VLOOKUP(EB54,'7 - Barème 2017'!$A$17:$G$231,7))</f>
        <v/>
      </c>
      <c r="EA54" s="36" t="str">
        <f>IF(DX$53&gt;13,13,"")</f>
        <v/>
      </c>
      <c r="EB54" s="37"/>
      <c r="EC54" s="88" t="str">
        <f>IF(EA54="","",VLOOKUP(EB54,'7 - Barème 2017'!$A$17:$H$249,8))</f>
        <v/>
      </c>
      <c r="ED54" s="38"/>
      <c r="EE54" s="38"/>
      <c r="EF54" s="95"/>
      <c r="EG54" s="112" t="str">
        <f>IF(EH54="","",VLOOKUP(EI54,'7 - Barème 2017'!$A$17:$G$231,7))</f>
        <v/>
      </c>
      <c r="EH54" s="36" t="str">
        <f>IF(EE$53&gt;13,13,"")</f>
        <v/>
      </c>
      <c r="EI54" s="37"/>
      <c r="EJ54" s="88" t="str">
        <f>IF(EH54="","",VLOOKUP(EI54,'7 - Barème 2017'!$A$17:$H$249,8))</f>
        <v/>
      </c>
      <c r="EK54" s="85"/>
      <c r="EL54" s="38"/>
      <c r="EM54" s="95"/>
      <c r="EN54" s="112" t="str">
        <f>IF(EO54="","",VLOOKUP(EP54,'7 - Barème 2017'!$A$17:$G$231,7))</f>
        <v/>
      </c>
      <c r="EO54" s="36" t="str">
        <f>IF(EL$53&gt;13,13,"")</f>
        <v/>
      </c>
      <c r="EP54" s="37"/>
      <c r="EQ54" s="88" t="str">
        <f>IF(EO54="","",VLOOKUP(EP54,'7 - Barème 2017'!$A$17:$H$249,8))</f>
        <v/>
      </c>
      <c r="ER54" s="38"/>
      <c r="ES54" s="38"/>
      <c r="ET54" s="95"/>
      <c r="EU54" s="112" t="str">
        <f>IF(EV54="","",VLOOKUP(EW54,'7 - Barème 2017'!$A$17:$G$231,7))</f>
        <v/>
      </c>
      <c r="EV54" s="36" t="str">
        <f>IF(ES$53&gt;13,13,"")</f>
        <v/>
      </c>
      <c r="EW54" s="37"/>
      <c r="EX54" s="88" t="str">
        <f>IF(EV54="","",VLOOKUP(EW54,'7 - Barème 2017'!$A$17:$H$249,8))</f>
        <v/>
      </c>
      <c r="EY54" s="85"/>
      <c r="EZ54" s="38"/>
      <c r="FA54" s="95"/>
      <c r="FB54" s="112" t="str">
        <f>IF(FC54="","",VLOOKUP(FD54,'7 - Barème 2017'!$A$17:$G$231,7))</f>
        <v/>
      </c>
      <c r="FC54" s="36" t="str">
        <f>IF(EZ$53&gt;13,13,"")</f>
        <v/>
      </c>
      <c r="FD54" s="37"/>
      <c r="FE54" s="88" t="str">
        <f>IF(FC54="","",VLOOKUP(FD54,'7 - Barème 2017'!$A$17:$H$249,8))</f>
        <v/>
      </c>
      <c r="FF54" s="38"/>
      <c r="FG54" s="38"/>
      <c r="FH54" s="95"/>
      <c r="FI54" s="112" t="str">
        <f>IF(FJ54="","",VLOOKUP(FK54,'7 - Barème 2017'!$A$17:$G$231,7))</f>
        <v/>
      </c>
      <c r="FJ54" s="36" t="str">
        <f>IF(FG$53&gt;13,13,"")</f>
        <v/>
      </c>
      <c r="FK54" s="37"/>
      <c r="FL54" s="88" t="str">
        <f>IF(FJ54="","",VLOOKUP(FK54,'7 - Barème 2017'!$A$17:$H$249,8))</f>
        <v/>
      </c>
      <c r="FN54" s="177" t="s">
        <v>347</v>
      </c>
    </row>
    <row r="55" spans="1:176" x14ac:dyDescent="0.15">
      <c r="A55" s="85"/>
      <c r="B55" s="95"/>
      <c r="C55" s="95"/>
      <c r="D55" s="112" t="str">
        <f>IF(E55="","",VLOOKUP(F55,'7 - Barème 2017'!$A$17:$G$231,7))</f>
        <v/>
      </c>
      <c r="E55" s="36" t="str">
        <f>IF(B$53&gt;14,14,"")</f>
        <v/>
      </c>
      <c r="F55" s="37"/>
      <c r="G55" s="88" t="str">
        <f>IF(E55="","",VLOOKUP(F55,'7 - Barème 2017'!$A$17:$H$249,8))</f>
        <v/>
      </c>
      <c r="H55" s="38"/>
      <c r="I55" s="38"/>
      <c r="J55" s="38"/>
      <c r="K55" s="112" t="str">
        <f>IF(L55="","",VLOOKUP(M55,'7 - Barème 2017'!$A$17:$G$231,7))</f>
        <v/>
      </c>
      <c r="L55" s="36" t="str">
        <f>IF(I$53&gt;14,14,"")</f>
        <v/>
      </c>
      <c r="M55" s="37"/>
      <c r="N55" s="88" t="str">
        <f>IF(L55="","",VLOOKUP(M55,'7 - Barème 2017'!$A$17:$H$249,8))</f>
        <v/>
      </c>
      <c r="O55" s="85"/>
      <c r="P55" s="38"/>
      <c r="Q55" s="95"/>
      <c r="R55" s="112" t="str">
        <f>IF(S55="","",VLOOKUP(T55,'7 - Barème 2017'!$A$17:$G$231,7))</f>
        <v/>
      </c>
      <c r="S55" s="36" t="str">
        <f>IF(P$53&gt;14,14,"")</f>
        <v/>
      </c>
      <c r="T55" s="37"/>
      <c r="U55" s="88" t="str">
        <f>IF(S55="","",VLOOKUP(T55,'7 - Barème 2017'!$A$17:$H$249,8))</f>
        <v/>
      </c>
      <c r="V55" s="38"/>
      <c r="W55" s="38"/>
      <c r="X55" s="95"/>
      <c r="Y55" s="112" t="str">
        <f>IF(Z55="","",VLOOKUP(AA55,'7 - Barème 2017'!$A$17:$G$231,7))</f>
        <v/>
      </c>
      <c r="Z55" s="36" t="str">
        <f>IF(W$53&gt;14,14,"")</f>
        <v/>
      </c>
      <c r="AA55" s="37"/>
      <c r="AB55" s="88" t="str">
        <f>IF(Z55="","",VLOOKUP(AA55,'7 - Barème 2017'!$A$17:$H$249,8))</f>
        <v/>
      </c>
      <c r="AC55" s="85"/>
      <c r="AD55" s="38"/>
      <c r="AE55" s="95"/>
      <c r="AF55" s="112" t="str">
        <f>IF(AG55="","",VLOOKUP(AH55,'7 - Barème 2017'!$A$17:$G$231,7))</f>
        <v/>
      </c>
      <c r="AG55" s="36" t="str">
        <f>IF(AD$53&gt;14,14,"")</f>
        <v/>
      </c>
      <c r="AH55" s="37"/>
      <c r="AI55" s="88" t="str">
        <f>IF(AG55="","",VLOOKUP(AH55,'7 - Barème 2017'!$A$17:$H$249,8))</f>
        <v/>
      </c>
      <c r="AJ55" s="38"/>
      <c r="AK55" s="38"/>
      <c r="AL55" s="95"/>
      <c r="AM55" s="112" t="str">
        <f>IF(AN55="","",VLOOKUP(AO55,'7 - Barème 2017'!$A$17:$G$231,7))</f>
        <v/>
      </c>
      <c r="AN55" s="36" t="str">
        <f>IF(AK$53&gt;14,14,"")</f>
        <v/>
      </c>
      <c r="AO55" s="37"/>
      <c r="AP55" s="88" t="str">
        <f>IF(AN55="","",VLOOKUP(AO55,'7 - Barème 2017'!$A$17:$H$249,8))</f>
        <v/>
      </c>
      <c r="AQ55" s="85"/>
      <c r="AR55" s="38"/>
      <c r="AS55" s="95"/>
      <c r="AT55" s="112" t="str">
        <f>IF(AU55="","",VLOOKUP(AV55,'7 - Barème 2017'!$A$17:$G$231,7))</f>
        <v/>
      </c>
      <c r="AU55" s="36" t="str">
        <f>IF(AR$53&gt;14,14,"")</f>
        <v/>
      </c>
      <c r="AV55" s="37"/>
      <c r="AW55" s="88" t="str">
        <f>IF(AU55="","",VLOOKUP(AV55,'7 - Barème 2017'!$A$17:$H$249,8))</f>
        <v/>
      </c>
      <c r="AX55" s="38"/>
      <c r="AY55" s="38"/>
      <c r="AZ55" s="95"/>
      <c r="BA55" s="112" t="str">
        <f>IF(BB55="","",VLOOKUP(BC55,'7 - Barème 2017'!$A$17:$G$231,7))</f>
        <v/>
      </c>
      <c r="BB55" s="36" t="str">
        <f>IF(AY$53&gt;14,14,"")</f>
        <v/>
      </c>
      <c r="BC55" s="37"/>
      <c r="BD55" s="88" t="str">
        <f>IF(BB55="","",VLOOKUP(BC55,'7 - Barème 2017'!$A$17:$H$249,8))</f>
        <v/>
      </c>
      <c r="BE55" s="85"/>
      <c r="BF55" s="38"/>
      <c r="BG55" s="95"/>
      <c r="BH55" s="112" t="str">
        <f>IF(BI55="","",VLOOKUP(BJ55,'7 - Barème 2017'!$A$17:$G$231,7))</f>
        <v/>
      </c>
      <c r="BI55" s="36" t="str">
        <f>IF(BF$53&gt;14,14,"")</f>
        <v/>
      </c>
      <c r="BJ55" s="37"/>
      <c r="BK55" s="88" t="str">
        <f>IF(BI55="","",VLOOKUP(BJ55,'7 - Barème 2017'!$A$17:$H$249,8))</f>
        <v/>
      </c>
      <c r="BL55" s="38"/>
      <c r="BM55" s="38"/>
      <c r="BN55" s="95"/>
      <c r="BO55" s="112" t="str">
        <f>IF(BP55="","",VLOOKUP(BQ55,'7 - Barème 2017'!$A$17:$G$231,7))</f>
        <v/>
      </c>
      <c r="BP55" s="36" t="str">
        <f>IF(BM$53&gt;14,14,"")</f>
        <v/>
      </c>
      <c r="BQ55" s="37"/>
      <c r="BR55" s="88" t="str">
        <f>IF(BP55="","",VLOOKUP(BQ55,'7 - Barème 2017'!$A$17:$H$249,8))</f>
        <v/>
      </c>
      <c r="BS55" s="85"/>
      <c r="BT55" s="38"/>
      <c r="BU55" s="95"/>
      <c r="BV55" s="112" t="str">
        <f>IF(BW55="","",VLOOKUP(BX55,'7 - Barème 2017'!$A$17:$G$231,7))</f>
        <v/>
      </c>
      <c r="BW55" s="36" t="str">
        <f>IF(BT$53&gt;14,14,"")</f>
        <v/>
      </c>
      <c r="BX55" s="37"/>
      <c r="BY55" s="88" t="str">
        <f>IF(BW55="","",VLOOKUP(BX55,'7 - Barème 2017'!$A$17:$H$249,8))</f>
        <v/>
      </c>
      <c r="BZ55" s="38"/>
      <c r="CA55" s="38"/>
      <c r="CB55" s="95"/>
      <c r="CC55" s="112" t="str">
        <f>IF(CD55="","",VLOOKUP(CE55,'7 - Barème 2017'!$A$17:$G$231,7))</f>
        <v/>
      </c>
      <c r="CD55" s="36" t="str">
        <f>IF(CA$53&gt;14,14,"")</f>
        <v/>
      </c>
      <c r="CE55" s="37"/>
      <c r="CF55" s="88" t="str">
        <f>IF(CD55="","",VLOOKUP(CE55,'7 - Barème 2017'!$A$17:$H$249,8))</f>
        <v/>
      </c>
      <c r="CG55" s="85"/>
      <c r="CH55" s="38"/>
      <c r="CI55" s="95"/>
      <c r="CJ55" s="112" t="str">
        <f>IF(CK55="","",VLOOKUP(CL55,'7 - Barème 2017'!$A$17:$G$231,7))</f>
        <v/>
      </c>
      <c r="CK55" s="36" t="str">
        <f>IF(CH$53&gt;14,14,"")</f>
        <v/>
      </c>
      <c r="CL55" s="37"/>
      <c r="CM55" s="88" t="str">
        <f>IF(CK55="","",VLOOKUP(CL55,'7 - Barème 2017'!$A$17:$H$249,8))</f>
        <v/>
      </c>
      <c r="CN55" s="38"/>
      <c r="CO55" s="38"/>
      <c r="CP55" s="95"/>
      <c r="CQ55" s="112" t="str">
        <f>IF(CR55="","",VLOOKUP(CS55,'7 - Barème 2017'!$A$17:$G$231,7))</f>
        <v/>
      </c>
      <c r="CR55" s="36" t="str">
        <f>IF(CO$53&gt;14,14,"")</f>
        <v/>
      </c>
      <c r="CS55" s="37"/>
      <c r="CT55" s="88" t="str">
        <f>IF(CR55="","",VLOOKUP(CS55,'7 - Barème 2017'!$A$17:$H$249,8))</f>
        <v/>
      </c>
      <c r="CU55" s="85"/>
      <c r="CV55" s="38"/>
      <c r="CW55" s="95"/>
      <c r="CX55" s="112" t="str">
        <f>IF(CY55="","",VLOOKUP(CZ55,'7 - Barème 2017'!$A$17:$G$231,7))</f>
        <v/>
      </c>
      <c r="CY55" s="36" t="str">
        <f>IF(CV$53&gt;14,14,"")</f>
        <v/>
      </c>
      <c r="CZ55" s="37"/>
      <c r="DA55" s="88" t="str">
        <f>IF(CY55="","",VLOOKUP(CZ55,'7 - Barème 2017'!$A$17:$H$249,8))</f>
        <v/>
      </c>
      <c r="DB55" s="38"/>
      <c r="DC55" s="38"/>
      <c r="DD55" s="95"/>
      <c r="DE55" s="112" t="str">
        <f>IF(DF55="","",VLOOKUP(DG55,'7 - Barème 2017'!$A$17:$G$231,7))</f>
        <v/>
      </c>
      <c r="DF55" s="36" t="str">
        <f>IF(DC$53&gt;14,14,"")</f>
        <v/>
      </c>
      <c r="DG55" s="37"/>
      <c r="DH55" s="88" t="str">
        <f>IF(DF55="","",VLOOKUP(DG55,'7 - Barème 2017'!$A$17:$H$249,8))</f>
        <v/>
      </c>
      <c r="DI55" s="85"/>
      <c r="DJ55" s="38"/>
      <c r="DK55" s="95"/>
      <c r="DL55" s="112" t="str">
        <f>IF(DM55="","",VLOOKUP(DN55,'7 - Barème 2017'!$A$17:$G$231,7))</f>
        <v/>
      </c>
      <c r="DM55" s="36" t="str">
        <f>IF(DJ$53&gt;14,14,"")</f>
        <v/>
      </c>
      <c r="DN55" s="37"/>
      <c r="DO55" s="88" t="str">
        <f>IF(DM55="","",VLOOKUP(DN55,'7 - Barème 2017'!$A$17:$H$249,8))</f>
        <v/>
      </c>
      <c r="DP55" s="38"/>
      <c r="DQ55" s="38"/>
      <c r="DR55" s="95"/>
      <c r="DS55" s="112" t="str">
        <f>IF(DT55="","",VLOOKUP(DU55,'7 - Barème 2017'!$A$17:$G$231,7))</f>
        <v/>
      </c>
      <c r="DT55" s="36" t="str">
        <f>IF(DQ$53&gt;14,14,"")</f>
        <v/>
      </c>
      <c r="DU55" s="37"/>
      <c r="DV55" s="88" t="str">
        <f>IF(DT55="","",VLOOKUP(DU55,'7 - Barème 2017'!$A$17:$H$249,8))</f>
        <v/>
      </c>
      <c r="DW55" s="85"/>
      <c r="DX55" s="38"/>
      <c r="DY55" s="95"/>
      <c r="DZ55" s="112" t="str">
        <f>IF(EA55="","",VLOOKUP(EB55,'7 - Barème 2017'!$A$17:$G$231,7))</f>
        <v/>
      </c>
      <c r="EA55" s="36" t="str">
        <f>IF(DX$53&gt;14,14,"")</f>
        <v/>
      </c>
      <c r="EB55" s="37"/>
      <c r="EC55" s="88" t="str">
        <f>IF(EA55="","",VLOOKUP(EB55,'7 - Barème 2017'!$A$17:$H$249,8))</f>
        <v/>
      </c>
      <c r="ED55" s="38"/>
      <c r="EE55" s="38"/>
      <c r="EF55" s="95"/>
      <c r="EG55" s="112" t="str">
        <f>IF(EH55="","",VLOOKUP(EI55,'7 - Barème 2017'!$A$17:$G$231,7))</f>
        <v/>
      </c>
      <c r="EH55" s="36" t="str">
        <f>IF(EE$53&gt;14,14,"")</f>
        <v/>
      </c>
      <c r="EI55" s="37"/>
      <c r="EJ55" s="88" t="str">
        <f>IF(EH55="","",VLOOKUP(EI55,'7 - Barème 2017'!$A$17:$H$249,8))</f>
        <v/>
      </c>
      <c r="EK55" s="85"/>
      <c r="EL55" s="38"/>
      <c r="EM55" s="95"/>
      <c r="EN55" s="112" t="str">
        <f>IF(EO55="","",VLOOKUP(EP55,'7 - Barème 2017'!$A$17:$G$231,7))</f>
        <v/>
      </c>
      <c r="EO55" s="36" t="str">
        <f>IF(EL$53&gt;14,14,"")</f>
        <v/>
      </c>
      <c r="EP55" s="37"/>
      <c r="EQ55" s="88" t="str">
        <f>IF(EO55="","",VLOOKUP(EP55,'7 - Barème 2017'!$A$17:$H$249,8))</f>
        <v/>
      </c>
      <c r="ER55" s="38"/>
      <c r="ES55" s="38"/>
      <c r="ET55" s="95"/>
      <c r="EU55" s="112" t="str">
        <f>IF(EV55="","",VLOOKUP(EW55,'7 - Barème 2017'!$A$17:$G$231,7))</f>
        <v/>
      </c>
      <c r="EV55" s="36" t="str">
        <f>IF(ES$53&gt;14,14,"")</f>
        <v/>
      </c>
      <c r="EW55" s="37"/>
      <c r="EX55" s="88" t="str">
        <f>IF(EV55="","",VLOOKUP(EW55,'7 - Barème 2017'!$A$17:$H$249,8))</f>
        <v/>
      </c>
      <c r="EY55" s="85"/>
      <c r="EZ55" s="38"/>
      <c r="FA55" s="95"/>
      <c r="FB55" s="112" t="str">
        <f>IF(FC55="","",VLOOKUP(FD55,'7 - Barème 2017'!$A$17:$G$231,7))</f>
        <v/>
      </c>
      <c r="FC55" s="36" t="str">
        <f>IF(EZ$53&gt;14,14,"")</f>
        <v/>
      </c>
      <c r="FD55" s="37"/>
      <c r="FE55" s="88" t="str">
        <f>IF(FC55="","",VLOOKUP(FD55,'7 - Barème 2017'!$A$17:$H$249,8))</f>
        <v/>
      </c>
      <c r="FF55" s="38"/>
      <c r="FG55" s="38"/>
      <c r="FH55" s="95"/>
      <c r="FI55" s="112" t="str">
        <f>IF(FJ55="","",VLOOKUP(FK55,'7 - Barème 2017'!$A$17:$G$231,7))</f>
        <v/>
      </c>
      <c r="FJ55" s="36" t="str">
        <f>IF(FG$53&gt;14,14,"")</f>
        <v/>
      </c>
      <c r="FK55" s="37"/>
      <c r="FL55" s="88" t="str">
        <f>IF(FJ55="","",VLOOKUP(FK55,'7 - Barème 2017'!$A$17:$H$249,8))</f>
        <v/>
      </c>
      <c r="FN55" s="177" t="s">
        <v>628</v>
      </c>
    </row>
    <row r="56" spans="1:176" x14ac:dyDescent="0.15">
      <c r="A56" s="85"/>
      <c r="B56" s="95"/>
      <c r="C56" s="95"/>
      <c r="D56" s="112" t="str">
        <f>IF(E56="","",VLOOKUP(F56,'7 - Barème 2017'!$A$17:$G$231,7))</f>
        <v/>
      </c>
      <c r="E56" s="36" t="str">
        <f>IF(B$53&gt;15,15,"")</f>
        <v/>
      </c>
      <c r="F56" s="37"/>
      <c r="G56" s="88" t="str">
        <f>IF(E56="","",VLOOKUP(F56,'7 - Barème 2017'!$A$17:$H$249,8))</f>
        <v/>
      </c>
      <c r="H56" s="38"/>
      <c r="I56" s="38"/>
      <c r="J56" s="38"/>
      <c r="K56" s="112" t="str">
        <f>IF(L56="","",VLOOKUP(M56,'7 - Barème 2017'!$A$17:$G$231,7))</f>
        <v/>
      </c>
      <c r="L56" s="36" t="str">
        <f>IF(I$53&gt;15,15,"")</f>
        <v/>
      </c>
      <c r="M56" s="37"/>
      <c r="N56" s="88" t="str">
        <f>IF(L56="","",VLOOKUP(M56,'7 - Barème 2017'!$A$17:$H$249,8))</f>
        <v/>
      </c>
      <c r="O56" s="85"/>
      <c r="P56" s="38"/>
      <c r="Q56" s="95"/>
      <c r="R56" s="112" t="str">
        <f>IF(S56="","",VLOOKUP(T56,'7 - Barème 2017'!$A$17:$G$231,7))</f>
        <v/>
      </c>
      <c r="S56" s="36" t="str">
        <f>IF(P$53&gt;15,15,"")</f>
        <v/>
      </c>
      <c r="T56" s="37"/>
      <c r="U56" s="88" t="str">
        <f>IF(S56="","",VLOOKUP(T56,'7 - Barème 2017'!$A$17:$H$249,8))</f>
        <v/>
      </c>
      <c r="V56" s="38"/>
      <c r="W56" s="38"/>
      <c r="X56" s="95"/>
      <c r="Y56" s="112" t="str">
        <f>IF(Z56="","",VLOOKUP(AA56,'7 - Barème 2017'!$A$17:$G$231,7))</f>
        <v/>
      </c>
      <c r="Z56" s="36" t="str">
        <f>IF(W$53&gt;15,15,"")</f>
        <v/>
      </c>
      <c r="AA56" s="37"/>
      <c r="AB56" s="88" t="str">
        <f>IF(Z56="","",VLOOKUP(AA56,'7 - Barème 2017'!$A$17:$H$249,8))</f>
        <v/>
      </c>
      <c r="AC56" s="85"/>
      <c r="AD56" s="38"/>
      <c r="AE56" s="95"/>
      <c r="AF56" s="112" t="str">
        <f>IF(AG56="","",VLOOKUP(AH56,'7 - Barème 2017'!$A$17:$G$231,7))</f>
        <v/>
      </c>
      <c r="AG56" s="36" t="str">
        <f>IF(AD$53&gt;15,15,"")</f>
        <v/>
      </c>
      <c r="AH56" s="37"/>
      <c r="AI56" s="88" t="str">
        <f>IF(AG56="","",VLOOKUP(AH56,'7 - Barème 2017'!$A$17:$H$249,8))</f>
        <v/>
      </c>
      <c r="AJ56" s="38"/>
      <c r="AK56" s="38"/>
      <c r="AL56" s="95"/>
      <c r="AM56" s="112" t="str">
        <f>IF(AN56="","",VLOOKUP(AO56,'7 - Barème 2017'!$A$17:$G$231,7))</f>
        <v/>
      </c>
      <c r="AN56" s="36" t="str">
        <f>IF(AK$53&gt;15,15,"")</f>
        <v/>
      </c>
      <c r="AO56" s="37"/>
      <c r="AP56" s="88" t="str">
        <f>IF(AN56="","",VLOOKUP(AO56,'7 - Barème 2017'!$A$17:$H$249,8))</f>
        <v/>
      </c>
      <c r="AQ56" s="85"/>
      <c r="AR56" s="38"/>
      <c r="AS56" s="95"/>
      <c r="AT56" s="112" t="str">
        <f>IF(AU56="","",VLOOKUP(AV56,'7 - Barème 2017'!$A$17:$G$231,7))</f>
        <v/>
      </c>
      <c r="AU56" s="36" t="str">
        <f>IF(AR$53&gt;15,15,"")</f>
        <v/>
      </c>
      <c r="AV56" s="37"/>
      <c r="AW56" s="88" t="str">
        <f>IF(AU56="","",VLOOKUP(AV56,'7 - Barème 2017'!$A$17:$H$249,8))</f>
        <v/>
      </c>
      <c r="AX56" s="38"/>
      <c r="AY56" s="38"/>
      <c r="AZ56" s="95"/>
      <c r="BA56" s="112" t="str">
        <f>IF(BB56="","",VLOOKUP(BC56,'7 - Barème 2017'!$A$17:$G$231,7))</f>
        <v/>
      </c>
      <c r="BB56" s="36" t="str">
        <f>IF(AY$53&gt;15,15,"")</f>
        <v/>
      </c>
      <c r="BC56" s="37"/>
      <c r="BD56" s="88" t="str">
        <f>IF(BB56="","",VLOOKUP(BC56,'7 - Barème 2017'!$A$17:$H$249,8))</f>
        <v/>
      </c>
      <c r="BE56" s="85"/>
      <c r="BF56" s="38"/>
      <c r="BG56" s="95"/>
      <c r="BH56" s="112" t="str">
        <f>IF(BI56="","",VLOOKUP(BJ56,'7 - Barème 2017'!$A$17:$G$231,7))</f>
        <v/>
      </c>
      <c r="BI56" s="36" t="str">
        <f>IF(BF$53&gt;15,15,"")</f>
        <v/>
      </c>
      <c r="BJ56" s="37"/>
      <c r="BK56" s="88" t="str">
        <f>IF(BI56="","",VLOOKUP(BJ56,'7 - Barème 2017'!$A$17:$H$249,8))</f>
        <v/>
      </c>
      <c r="BL56" s="38"/>
      <c r="BM56" s="38"/>
      <c r="BN56" s="95"/>
      <c r="BO56" s="112" t="str">
        <f>IF(BP56="","",VLOOKUP(BQ56,'7 - Barème 2017'!$A$17:$G$231,7))</f>
        <v/>
      </c>
      <c r="BP56" s="36" t="str">
        <f>IF(BM$53&gt;15,15,"")</f>
        <v/>
      </c>
      <c r="BQ56" s="37"/>
      <c r="BR56" s="88" t="str">
        <f>IF(BP56="","",VLOOKUP(BQ56,'7 - Barème 2017'!$A$17:$H$249,8))</f>
        <v/>
      </c>
      <c r="BS56" s="85"/>
      <c r="BT56" s="38"/>
      <c r="BU56" s="95"/>
      <c r="BV56" s="112" t="str">
        <f>IF(BW56="","",VLOOKUP(BX56,'7 - Barème 2017'!$A$17:$G$231,7))</f>
        <v/>
      </c>
      <c r="BW56" s="36" t="str">
        <f>IF(BT$53&gt;15,15,"")</f>
        <v/>
      </c>
      <c r="BX56" s="37"/>
      <c r="BY56" s="88" t="str">
        <f>IF(BW56="","",VLOOKUP(BX56,'7 - Barème 2017'!$A$17:$H$249,8))</f>
        <v/>
      </c>
      <c r="BZ56" s="38"/>
      <c r="CA56" s="38"/>
      <c r="CB56" s="95"/>
      <c r="CC56" s="112" t="str">
        <f>IF(CD56="","",VLOOKUP(CE56,'7 - Barème 2017'!$A$17:$G$231,7))</f>
        <v/>
      </c>
      <c r="CD56" s="36" t="str">
        <f>IF(CA$53&gt;15,15,"")</f>
        <v/>
      </c>
      <c r="CE56" s="37"/>
      <c r="CF56" s="88" t="str">
        <f>IF(CD56="","",VLOOKUP(CE56,'7 - Barème 2017'!$A$17:$H$249,8))</f>
        <v/>
      </c>
      <c r="CG56" s="85"/>
      <c r="CH56" s="38"/>
      <c r="CI56" s="95"/>
      <c r="CJ56" s="112" t="str">
        <f>IF(CK56="","",VLOOKUP(CL56,'7 - Barème 2017'!$A$17:$G$231,7))</f>
        <v/>
      </c>
      <c r="CK56" s="36" t="str">
        <f>IF(CH$53&gt;15,15,"")</f>
        <v/>
      </c>
      <c r="CL56" s="37"/>
      <c r="CM56" s="88" t="str">
        <f>IF(CK56="","",VLOOKUP(CL56,'7 - Barème 2017'!$A$17:$H$249,8))</f>
        <v/>
      </c>
      <c r="CN56" s="38"/>
      <c r="CO56" s="38"/>
      <c r="CP56" s="95"/>
      <c r="CQ56" s="112" t="str">
        <f>IF(CR56="","",VLOOKUP(CS56,'7 - Barème 2017'!$A$17:$G$231,7))</f>
        <v/>
      </c>
      <c r="CR56" s="36" t="str">
        <f>IF(CO$53&gt;15,15,"")</f>
        <v/>
      </c>
      <c r="CS56" s="37"/>
      <c r="CT56" s="88" t="str">
        <f>IF(CR56="","",VLOOKUP(CS56,'7 - Barème 2017'!$A$17:$H$249,8))</f>
        <v/>
      </c>
      <c r="CU56" s="85"/>
      <c r="CV56" s="38"/>
      <c r="CW56" s="95"/>
      <c r="CX56" s="112" t="str">
        <f>IF(CY56="","",VLOOKUP(CZ56,'7 - Barème 2017'!$A$17:$G$231,7))</f>
        <v/>
      </c>
      <c r="CY56" s="36" t="str">
        <f>IF(CV$53&gt;15,15,"")</f>
        <v/>
      </c>
      <c r="CZ56" s="37"/>
      <c r="DA56" s="88" t="str">
        <f>IF(CY56="","",VLOOKUP(CZ56,'7 - Barème 2017'!$A$17:$H$249,8))</f>
        <v/>
      </c>
      <c r="DB56" s="38"/>
      <c r="DC56" s="38"/>
      <c r="DD56" s="95"/>
      <c r="DE56" s="112" t="str">
        <f>IF(DF56="","",VLOOKUP(DG56,'7 - Barème 2017'!$A$17:$G$231,7))</f>
        <v/>
      </c>
      <c r="DF56" s="36" t="str">
        <f>IF(DC$53&gt;15,15,"")</f>
        <v/>
      </c>
      <c r="DG56" s="37"/>
      <c r="DH56" s="88" t="str">
        <f>IF(DF56="","",VLOOKUP(DG56,'7 - Barème 2017'!$A$17:$H$249,8))</f>
        <v/>
      </c>
      <c r="DI56" s="85"/>
      <c r="DJ56" s="38"/>
      <c r="DK56" s="95"/>
      <c r="DL56" s="112" t="str">
        <f>IF(DM56="","",VLOOKUP(DN56,'7 - Barème 2017'!$A$17:$G$231,7))</f>
        <v/>
      </c>
      <c r="DM56" s="36" t="str">
        <f>IF(DJ$53&gt;15,15,"")</f>
        <v/>
      </c>
      <c r="DN56" s="37"/>
      <c r="DO56" s="88" t="str">
        <f>IF(DM56="","",VLOOKUP(DN56,'7 - Barème 2017'!$A$17:$H$249,8))</f>
        <v/>
      </c>
      <c r="DP56" s="38"/>
      <c r="DQ56" s="38"/>
      <c r="DR56" s="95"/>
      <c r="DS56" s="112" t="str">
        <f>IF(DT56="","",VLOOKUP(DU56,'7 - Barème 2017'!$A$17:$G$231,7))</f>
        <v/>
      </c>
      <c r="DT56" s="36" t="str">
        <f>IF(DQ$53&gt;15,15,"")</f>
        <v/>
      </c>
      <c r="DU56" s="37"/>
      <c r="DV56" s="88" t="str">
        <f>IF(DT56="","",VLOOKUP(DU56,'7 - Barème 2017'!$A$17:$H$249,8))</f>
        <v/>
      </c>
      <c r="DW56" s="85"/>
      <c r="DX56" s="38"/>
      <c r="DY56" s="95"/>
      <c r="DZ56" s="112" t="str">
        <f>IF(EA56="","",VLOOKUP(EB56,'7 - Barème 2017'!$A$17:$G$231,7))</f>
        <v/>
      </c>
      <c r="EA56" s="36" t="str">
        <f>IF(DX$53&gt;15,15,"")</f>
        <v/>
      </c>
      <c r="EB56" s="37"/>
      <c r="EC56" s="88" t="str">
        <f>IF(EA56="","",VLOOKUP(EB56,'7 - Barème 2017'!$A$17:$H$249,8))</f>
        <v/>
      </c>
      <c r="ED56" s="38"/>
      <c r="EE56" s="38"/>
      <c r="EF56" s="95"/>
      <c r="EG56" s="112" t="str">
        <f>IF(EH56="","",VLOOKUP(EI56,'7 - Barème 2017'!$A$17:$G$231,7))</f>
        <v/>
      </c>
      <c r="EH56" s="36" t="str">
        <f>IF(EE$53&gt;15,15,"")</f>
        <v/>
      </c>
      <c r="EI56" s="37"/>
      <c r="EJ56" s="88" t="str">
        <f>IF(EH56="","",VLOOKUP(EI56,'7 - Barème 2017'!$A$17:$H$249,8))</f>
        <v/>
      </c>
      <c r="EK56" s="85"/>
      <c r="EL56" s="38"/>
      <c r="EM56" s="95"/>
      <c r="EN56" s="112" t="str">
        <f>IF(EO56="","",VLOOKUP(EP56,'7 - Barème 2017'!$A$17:$G$231,7))</f>
        <v/>
      </c>
      <c r="EO56" s="36" t="str">
        <f>IF(EL$53&gt;15,15,"")</f>
        <v/>
      </c>
      <c r="EP56" s="37"/>
      <c r="EQ56" s="88" t="str">
        <f>IF(EO56="","",VLOOKUP(EP56,'7 - Barème 2017'!$A$17:$H$249,8))</f>
        <v/>
      </c>
      <c r="ER56" s="38"/>
      <c r="ES56" s="38"/>
      <c r="ET56" s="95"/>
      <c r="EU56" s="112" t="str">
        <f>IF(EV56="","",VLOOKUP(EW56,'7 - Barème 2017'!$A$17:$G$231,7))</f>
        <v/>
      </c>
      <c r="EV56" s="36" t="str">
        <f>IF(ES$53&gt;15,15,"")</f>
        <v/>
      </c>
      <c r="EW56" s="37"/>
      <c r="EX56" s="88" t="str">
        <f>IF(EV56="","",VLOOKUP(EW56,'7 - Barème 2017'!$A$17:$H$249,8))</f>
        <v/>
      </c>
      <c r="EY56" s="85"/>
      <c r="EZ56" s="38"/>
      <c r="FA56" s="95"/>
      <c r="FB56" s="112" t="str">
        <f>IF(FC56="","",VLOOKUP(FD56,'7 - Barème 2017'!$A$17:$G$231,7))</f>
        <v/>
      </c>
      <c r="FC56" s="36" t="str">
        <f>IF(EZ$53&gt;15,15,"")</f>
        <v/>
      </c>
      <c r="FD56" s="37"/>
      <c r="FE56" s="88" t="str">
        <f>IF(FC56="","",VLOOKUP(FD56,'7 - Barème 2017'!$A$17:$H$249,8))</f>
        <v/>
      </c>
      <c r="FF56" s="38"/>
      <c r="FG56" s="38"/>
      <c r="FH56" s="95"/>
      <c r="FI56" s="112" t="str">
        <f>IF(FJ56="","",VLOOKUP(FK56,'7 - Barème 2017'!$A$17:$G$231,7))</f>
        <v/>
      </c>
      <c r="FJ56" s="36" t="str">
        <f>IF(FG$53&gt;15,15,"")</f>
        <v/>
      </c>
      <c r="FK56" s="37"/>
      <c r="FL56" s="88" t="str">
        <f>IF(FJ56="","",VLOOKUP(FK56,'7 - Barème 2017'!$A$17:$H$249,8))</f>
        <v/>
      </c>
      <c r="FN56" s="177" t="s">
        <v>518</v>
      </c>
    </row>
    <row r="57" spans="1:176" s="1" customFormat="1" x14ac:dyDescent="0.15">
      <c r="A57" s="97" t="s">
        <v>303</v>
      </c>
      <c r="B57" s="86"/>
      <c r="C57" s="86"/>
      <c r="D57" s="55">
        <f>A42</f>
        <v>0</v>
      </c>
      <c r="E57" s="55"/>
      <c r="F57" s="142">
        <f>IF(A42="",0,IF(B53=1,'7 - Barème 2017'!$E$5/2,(IF(AND(B53&gt;1,A45="e"),SUM(G42:G56)+((VLOOKUP(B53-1,E42:G56,3))/2),SUM(G42:G56)+VLOOKUP(B53-1,E42:G56,3)))))</f>
        <v>0</v>
      </c>
      <c r="G57" s="96" t="str">
        <f>IF(D57=0,"","€")</f>
        <v/>
      </c>
      <c r="H57" s="86" t="s">
        <v>303</v>
      </c>
      <c r="I57" s="86"/>
      <c r="J57" s="86"/>
      <c r="K57" s="55">
        <f>H42</f>
        <v>0</v>
      </c>
      <c r="L57" s="55"/>
      <c r="M57" s="142">
        <f>IF(H42="",0,IF(I53=1,'7 - Barème 2017'!$E$5/2,(IF(AND(I53&gt;1,H45="e"),SUM(N42:N56)+((VLOOKUP(I53-1,L42:N56,3))/2),SUM(N42:N56)+VLOOKUP(I53-1,L42:N56,3)))))</f>
        <v>0</v>
      </c>
      <c r="N57" s="96" t="str">
        <f>IF(K57=0,"","€")</f>
        <v/>
      </c>
      <c r="O57" s="97" t="s">
        <v>303</v>
      </c>
      <c r="P57" s="86"/>
      <c r="Q57" s="86"/>
      <c r="R57" s="55">
        <f>O42</f>
        <v>0</v>
      </c>
      <c r="S57" s="55"/>
      <c r="T57" s="142">
        <f>IF(O42="",0,IF(P53=1,'7 - Barème 2017'!$E$5/2,(IF(AND(P53&gt;1,O45="e"),SUM(U42:U56)+((VLOOKUP(P53-1,S42:U56,3))/2),SUM(U42:U56)+VLOOKUP(P53-1,S42:U56,3)))))</f>
        <v>0</v>
      </c>
      <c r="U57" s="96" t="str">
        <f>IF(R57=0,"","€")</f>
        <v/>
      </c>
      <c r="V57" s="86" t="s">
        <v>303</v>
      </c>
      <c r="W57" s="86"/>
      <c r="X57" s="86"/>
      <c r="Y57" s="55">
        <f>V42</f>
        <v>0</v>
      </c>
      <c r="Z57" s="55"/>
      <c r="AA57" s="142">
        <f>IF(V42="",0,IF(W53=1,'7 - Barème 2017'!$E$5/2,(IF(AND(W53&gt;1,V45="e"),SUM(AB42:AB56)+((VLOOKUP(W53-1,Z42:AB56,3))/2),SUM(AB42:AB56)+VLOOKUP(W53-1,Z42:AB56,3)))))</f>
        <v>0</v>
      </c>
      <c r="AB57" s="96" t="str">
        <f>IF(Y57=0,"","€")</f>
        <v/>
      </c>
      <c r="AC57" s="97" t="s">
        <v>303</v>
      </c>
      <c r="AD57" s="86"/>
      <c r="AE57" s="86"/>
      <c r="AF57" s="55">
        <f>AC42</f>
        <v>0</v>
      </c>
      <c r="AG57" s="55"/>
      <c r="AH57" s="142">
        <f>IF(AC42="",0,IF(AD53=1,'7 - Barème 2017'!$E$5/2,(IF(AND(AD53&gt;1,AC45="e"),SUM(AI42:AI56)+((VLOOKUP(AD53-1,AG42:AI56,3))/2),SUM(AI42:AI56)+VLOOKUP(AD53-1,AG42:AI56,3)))))</f>
        <v>0</v>
      </c>
      <c r="AI57" s="96" t="str">
        <f>IF(AF57=0,"","€")</f>
        <v/>
      </c>
      <c r="AJ57" s="86" t="s">
        <v>303</v>
      </c>
      <c r="AK57" s="86"/>
      <c r="AL57" s="86"/>
      <c r="AM57" s="55">
        <f>AJ42</f>
        <v>0</v>
      </c>
      <c r="AN57" s="55"/>
      <c r="AO57" s="142">
        <f>IF(AJ42="",0,IF(AK53=1,'7 - Barème 2017'!$E$5/2,(IF(AND(AK53&gt;1,AJ45="e"),SUM(AP42:AP56)+((VLOOKUP(AK53-1,AN42:AP56,3))/2),SUM(AP42:AP56)+VLOOKUP(AK53-1,AN42:AP56,3)))))</f>
        <v>0</v>
      </c>
      <c r="AP57" s="96" t="str">
        <f>IF(AM57=0,"","€")</f>
        <v/>
      </c>
      <c r="AQ57" s="97" t="s">
        <v>303</v>
      </c>
      <c r="AR57" s="86"/>
      <c r="AS57" s="86"/>
      <c r="AT57" s="55">
        <f>AQ42</f>
        <v>0</v>
      </c>
      <c r="AU57" s="55"/>
      <c r="AV57" s="142">
        <f>IF(AQ42="",0,IF(AR53=1,'7 - Barème 2017'!$E$5/2,(IF(AND(AR53&gt;1,AQ45="e"),SUM(AW42:AW56)+((VLOOKUP(AR53-1,AU42:AW56,3))/2),SUM(AW42:AW56)+VLOOKUP(AR53-1,AU42:AW56,3)))))</f>
        <v>0</v>
      </c>
      <c r="AW57" s="96" t="str">
        <f>IF(AT57=0,"","€")</f>
        <v/>
      </c>
      <c r="AX57" s="86" t="s">
        <v>303</v>
      </c>
      <c r="AY57" s="86"/>
      <c r="AZ57" s="86"/>
      <c r="BA57" s="55">
        <f>AX42</f>
        <v>0</v>
      </c>
      <c r="BB57" s="55"/>
      <c r="BC57" s="142">
        <f>IF(AX42="",0,IF(AY53=1,'7 - Barème 2017'!$E$5/2,(IF(AND(AY53&gt;1,AX45="e"),SUM(BD42:BD56)+((VLOOKUP(AY53-1,BB42:BD56,3))/2),SUM(BD42:BD56)+VLOOKUP(AY53-1,BB42:BD56,3)))))</f>
        <v>0</v>
      </c>
      <c r="BD57" s="96" t="str">
        <f>IF(BA57=0,"","€")</f>
        <v/>
      </c>
      <c r="BE57" s="97" t="s">
        <v>303</v>
      </c>
      <c r="BF57" s="86"/>
      <c r="BG57" s="86"/>
      <c r="BH57" s="55">
        <f>BE42</f>
        <v>0</v>
      </c>
      <c r="BI57" s="55"/>
      <c r="BJ57" s="142">
        <f>IF(BE42="",0,IF(BF53=1,'7 - Barème 2017'!$E$5/2,(IF(AND(BF53&gt;1,BE45="e"),SUM(BK42:BK56)+((VLOOKUP(BF53-1,BI42:BK56,3))/2),SUM(BK42:BK56)+VLOOKUP(BF53-1,BI42:BK56,3)))))</f>
        <v>0</v>
      </c>
      <c r="BK57" s="96" t="str">
        <f>IF(BH57=0,"","€")</f>
        <v/>
      </c>
      <c r="BL57" s="86" t="s">
        <v>303</v>
      </c>
      <c r="BM57" s="86"/>
      <c r="BN57" s="86"/>
      <c r="BO57" s="55">
        <f>BL42</f>
        <v>0</v>
      </c>
      <c r="BP57" s="55"/>
      <c r="BQ57" s="142">
        <f>IF(BL42="",0,IF(BM53=1,'7 - Barème 2017'!$E$5/2,(IF(AND(BM53&gt;1,BL45="e"),SUM(BR42:BR56)+((VLOOKUP(BM53-1,BP42:BR56,3))/2),SUM(BR42:BR56)+VLOOKUP(BM53-1,BP42:BR56,3)))))</f>
        <v>0</v>
      </c>
      <c r="BR57" s="96" t="str">
        <f>IF(BO57=0,"","€")</f>
        <v/>
      </c>
      <c r="BS57" s="97" t="s">
        <v>303</v>
      </c>
      <c r="BT57" s="86"/>
      <c r="BU57" s="86"/>
      <c r="BV57" s="55">
        <f>BS42</f>
        <v>0</v>
      </c>
      <c r="BW57" s="55"/>
      <c r="BX57" s="142">
        <f>IF(BS42="",0,IF(BT53=1,'7 - Barème 2017'!$E$5/2,(IF(AND(BT53&gt;1,BS45="e"),SUM(BY42:BY56)+((VLOOKUP(BT53-1,BW42:BY56,3))/2),SUM(BY42:BY56)+VLOOKUP(BT53-1,BW42:BY56,3)))))</f>
        <v>0</v>
      </c>
      <c r="BY57" s="96" t="str">
        <f>IF(BV57=0,"","€")</f>
        <v/>
      </c>
      <c r="BZ57" s="86" t="s">
        <v>303</v>
      </c>
      <c r="CA57" s="86"/>
      <c r="CB57" s="86"/>
      <c r="CC57" s="55">
        <f>BZ42</f>
        <v>0</v>
      </c>
      <c r="CD57" s="55"/>
      <c r="CE57" s="142">
        <f>IF(BZ42="",0,IF(CA53=1,'7 - Barème 2017'!$E$5/2,(IF(AND(CA53&gt;1,BZ45="e"),SUM(CF42:CF56)+((VLOOKUP(CA53-1,CD42:CF56,3))/2),SUM(CF42:CF56)+VLOOKUP(CA53-1,CD42:CF56,3)))))</f>
        <v>0</v>
      </c>
      <c r="CF57" s="96" t="str">
        <f>IF(CC57=0,"","€")</f>
        <v/>
      </c>
      <c r="CG57" s="97" t="s">
        <v>303</v>
      </c>
      <c r="CH57" s="86"/>
      <c r="CI57" s="86"/>
      <c r="CJ57" s="55">
        <f>CG42</f>
        <v>0</v>
      </c>
      <c r="CK57" s="55"/>
      <c r="CL57" s="142">
        <f>IF(CG42="",0,IF(CH53=1,'7 - Barème 2017'!$E$5/2,(IF(AND(CH53&gt;1,CG45="e"),SUM(CM42:CM56)+((VLOOKUP(CH53-1,CK42:CM56,3))/2),SUM(CM42:CM56)+VLOOKUP(CH53-1,CK42:CM56,3)))))</f>
        <v>0</v>
      </c>
      <c r="CM57" s="96" t="str">
        <f>IF(CJ57=0,"","€")</f>
        <v/>
      </c>
      <c r="CN57" s="86" t="s">
        <v>303</v>
      </c>
      <c r="CO57" s="86"/>
      <c r="CP57" s="86"/>
      <c r="CQ57" s="55">
        <f>CN42</f>
        <v>0</v>
      </c>
      <c r="CR57" s="55"/>
      <c r="CS57" s="142">
        <f>IF(CN42="",0,IF(CO53=1,'7 - Barème 2017'!$E$5/2,(IF(AND(CO53&gt;1,CN45="e"),SUM(CT42:CT56)+((VLOOKUP(CO53-1,CR42:CT56,3))/2),SUM(CT42:CT56)+VLOOKUP(CO53-1,CR42:CT56,3)))))</f>
        <v>0</v>
      </c>
      <c r="CT57" s="96" t="str">
        <f>IF(CQ57=0,"","€")</f>
        <v/>
      </c>
      <c r="CU57" s="97" t="s">
        <v>303</v>
      </c>
      <c r="CV57" s="86"/>
      <c r="CW57" s="86"/>
      <c r="CX57" s="55">
        <f>CU42</f>
        <v>0</v>
      </c>
      <c r="CY57" s="55"/>
      <c r="CZ57" s="142">
        <f>IF(CU42="",0,IF(CV53=1,'7 - Barème 2017'!$E$5/2,(IF(AND(CV53&gt;1,CU45="e"),SUM(DA42:DA56)+((VLOOKUP(CV53-1,CY42:DA56,3))/2),SUM(DA42:DA56)+VLOOKUP(CV53-1,CY42:DA56,3)))))</f>
        <v>0</v>
      </c>
      <c r="DA57" s="96" t="str">
        <f>IF(CX57=0,"","€")</f>
        <v/>
      </c>
      <c r="DB57" s="86" t="s">
        <v>303</v>
      </c>
      <c r="DC57" s="86"/>
      <c r="DD57" s="86"/>
      <c r="DE57" s="55">
        <f>DB42</f>
        <v>0</v>
      </c>
      <c r="DF57" s="55"/>
      <c r="DG57" s="142">
        <f>IF(DB42="",0,IF(DC53=1,'7 - Barème 2017'!$E$5/2,(IF(AND(DC53&gt;1,DB45="e"),SUM(DH42:DH56)+((VLOOKUP(DC53-1,DF42:DH56,3))/2),SUM(DH42:DH56)+VLOOKUP(DC53-1,DF42:DH56,3)))))</f>
        <v>0</v>
      </c>
      <c r="DH57" s="96" t="str">
        <f>IF(DE57=0,"","€")</f>
        <v/>
      </c>
      <c r="DI57" s="97" t="s">
        <v>303</v>
      </c>
      <c r="DJ57" s="86"/>
      <c r="DK57" s="86"/>
      <c r="DL57" s="55">
        <f>DI42</f>
        <v>0</v>
      </c>
      <c r="DM57" s="55"/>
      <c r="DN57" s="142">
        <f>IF(DI42="",0,IF(DJ53=1,'7 - Barème 2017'!$E$5/2,(IF(AND(DJ53&gt;1,DI45="e"),SUM(DO42:DO56)+((VLOOKUP(DJ53-1,DM42:DO56,3))/2),SUM(DO42:DO56)+VLOOKUP(DJ53-1,DM42:DO56,3)))))</f>
        <v>0</v>
      </c>
      <c r="DO57" s="96" t="str">
        <f>IF(DL57=0,"","€")</f>
        <v/>
      </c>
      <c r="DP57" s="86" t="s">
        <v>303</v>
      </c>
      <c r="DQ57" s="86"/>
      <c r="DR57" s="86"/>
      <c r="DS57" s="55">
        <f>DP42</f>
        <v>0</v>
      </c>
      <c r="DT57" s="55"/>
      <c r="DU57" s="142">
        <f>IF(DP42="",0,IF(DQ53=1,'7 - Barème 2017'!$E$5/2,(IF(AND(DQ53&gt;1,DP45="e"),SUM(DV42:DV56)+((VLOOKUP(DQ53-1,DT42:DV56,3))/2),SUM(DV42:DV56)+VLOOKUP(DQ53-1,DT42:DV56,3)))))</f>
        <v>0</v>
      </c>
      <c r="DV57" s="96" t="str">
        <f>IF(DS57=0,"","€")</f>
        <v/>
      </c>
      <c r="DW57" s="97" t="s">
        <v>303</v>
      </c>
      <c r="DX57" s="86"/>
      <c r="DY57" s="86"/>
      <c r="DZ57" s="55">
        <f>DW42</f>
        <v>0</v>
      </c>
      <c r="EA57" s="55"/>
      <c r="EB57" s="142">
        <f>IF(DW42="",0,IF(DX53=1,'7 - Barème 2017'!$E$5/2,(IF(AND(DX53&gt;1,DW45="e"),SUM(EC42:EC56)+((VLOOKUP(DX53-1,EA42:EC56,3))/2),SUM(EC42:EC56)+VLOOKUP(DX53-1,EA42:EC56,3)))))</f>
        <v>0</v>
      </c>
      <c r="EC57" s="96" t="str">
        <f>IF(DZ57=0,"","€")</f>
        <v/>
      </c>
      <c r="ED57" s="86" t="s">
        <v>303</v>
      </c>
      <c r="EE57" s="86"/>
      <c r="EF57" s="86"/>
      <c r="EG57" s="55">
        <f>ED42</f>
        <v>0</v>
      </c>
      <c r="EH57" s="55"/>
      <c r="EI57" s="142">
        <f>IF(ED42="",0,IF(EE53=1,'7 - Barème 2017'!$E$5/2,(IF(AND(EE53&gt;1,ED45="e"),SUM(EJ42:EJ56)+((VLOOKUP(EE53-1,EH42:EJ56,3))/2),SUM(EJ42:EJ56)+VLOOKUP(EE53-1,EH42:EJ56,3)))))</f>
        <v>0</v>
      </c>
      <c r="EJ57" s="96" t="str">
        <f>IF(EG57=0,"","€")</f>
        <v/>
      </c>
      <c r="EK57" s="97" t="s">
        <v>303</v>
      </c>
      <c r="EL57" s="86"/>
      <c r="EM57" s="86"/>
      <c r="EN57" s="55">
        <f>EK42</f>
        <v>0</v>
      </c>
      <c r="EO57" s="55"/>
      <c r="EP57" s="142">
        <f>IF(EK42="",0,IF(EL53=1,'7 - Barème 2017'!$E$5/2,(IF(AND(EL53&gt;1,EK45="e"),SUM(EQ42:EQ56)+((VLOOKUP(EL53-1,EO42:EQ56,3))/2),SUM(EQ42:EQ56)+VLOOKUP(EL53-1,EO42:EQ56,3)))))</f>
        <v>0</v>
      </c>
      <c r="EQ57" s="96" t="str">
        <f>IF(EN57=0,"","€")</f>
        <v/>
      </c>
      <c r="ER57" s="86" t="s">
        <v>303</v>
      </c>
      <c r="ES57" s="86"/>
      <c r="ET57" s="86"/>
      <c r="EU57" s="55">
        <f>ER42</f>
        <v>0</v>
      </c>
      <c r="EV57" s="55"/>
      <c r="EW57" s="142">
        <f>IF(ER42="",0,IF(ES53=1,'7 - Barème 2017'!$E$5/2,(IF(AND(ES53&gt;1,ER45="e"),SUM(EX42:EX56)+((VLOOKUP(ES53-1,EV42:EX56,3))/2),SUM(EX42:EX56)+VLOOKUP(ES53-1,EV42:EX56,3)))))</f>
        <v>0</v>
      </c>
      <c r="EX57" s="96" t="str">
        <f>IF(EU57=0,"","€")</f>
        <v/>
      </c>
      <c r="EY57" s="97" t="s">
        <v>303</v>
      </c>
      <c r="EZ57" s="86"/>
      <c r="FA57" s="86"/>
      <c r="FB57" s="55">
        <f>EY42</f>
        <v>0</v>
      </c>
      <c r="FC57" s="55"/>
      <c r="FD57" s="142">
        <f>IF(EY42="",0,IF(EZ53=1,'7 - Barème 2017'!$E$5/2,(IF(AND(EZ53&gt;1,EY45="e"),SUM(FE42:FE56)+((VLOOKUP(EZ53-1,FC42:FE56,3))/2),SUM(FE42:FE56)+VLOOKUP(EZ53-1,FC42:FE56,3)))))</f>
        <v>0</v>
      </c>
      <c r="FE57" s="96" t="str">
        <f>IF(FB57=0,"","€")</f>
        <v/>
      </c>
      <c r="FF57" s="86" t="s">
        <v>303</v>
      </c>
      <c r="FG57" s="86"/>
      <c r="FH57" s="86"/>
      <c r="FI57" s="55">
        <f>FF42</f>
        <v>0</v>
      </c>
      <c r="FJ57" s="55"/>
      <c r="FK57" s="142">
        <f>IF(FF42="",0,IF(FG53=1,'7 - Barème 2017'!$E$5/2,(IF(AND(FG53&gt;1,FF45="e"),SUM(FL42:FL56)+((VLOOKUP(FG53-1,FJ42:FL56,3))/2),SUM(FL42:FL56)+VLOOKUP(FG53-1,FJ42:FL56,3)))))</f>
        <v>0</v>
      </c>
      <c r="FL57" s="96" t="str">
        <f>IF(FI57=0,"","€")</f>
        <v/>
      </c>
      <c r="FN57" s="177" t="s">
        <v>348</v>
      </c>
    </row>
    <row r="58" spans="1:176" x14ac:dyDescent="0.15">
      <c r="FN58" s="177" t="s">
        <v>349</v>
      </c>
    </row>
    <row r="59" spans="1:176" x14ac:dyDescent="0.15">
      <c r="FN59" s="177" t="s">
        <v>155</v>
      </c>
    </row>
    <row r="60" spans="1:176" x14ac:dyDescent="0.15">
      <c r="FN60" s="177" t="s">
        <v>457</v>
      </c>
    </row>
    <row r="61" spans="1:176" x14ac:dyDescent="0.15">
      <c r="FN61" s="177" t="s">
        <v>458</v>
      </c>
    </row>
    <row r="62" spans="1:176" x14ac:dyDescent="0.15">
      <c r="FN62" s="177" t="s">
        <v>763</v>
      </c>
    </row>
    <row r="63" spans="1:176" x14ac:dyDescent="0.15">
      <c r="FN63" s="177" t="s">
        <v>156</v>
      </c>
    </row>
    <row r="64" spans="1:176" x14ac:dyDescent="0.15">
      <c r="FN64" s="177" t="s">
        <v>595</v>
      </c>
    </row>
    <row r="65" spans="170:170" x14ac:dyDescent="0.15">
      <c r="FN65" s="177" t="s">
        <v>764</v>
      </c>
    </row>
    <row r="66" spans="170:170" x14ac:dyDescent="0.15">
      <c r="FN66" s="177" t="s">
        <v>444</v>
      </c>
    </row>
    <row r="67" spans="170:170" x14ac:dyDescent="0.15">
      <c r="FN67" s="177" t="s">
        <v>767</v>
      </c>
    </row>
    <row r="68" spans="170:170" x14ac:dyDescent="0.15">
      <c r="FN68" s="177" t="s">
        <v>765</v>
      </c>
    </row>
    <row r="69" spans="170:170" x14ac:dyDescent="0.15">
      <c r="FN69" s="177" t="s">
        <v>465</v>
      </c>
    </row>
    <row r="70" spans="170:170" x14ac:dyDescent="0.15">
      <c r="FN70" s="177" t="s">
        <v>658</v>
      </c>
    </row>
    <row r="71" spans="170:170" x14ac:dyDescent="0.15">
      <c r="FN71" s="177" t="s">
        <v>497</v>
      </c>
    </row>
    <row r="72" spans="170:170" x14ac:dyDescent="0.15">
      <c r="FN72" s="177" t="s">
        <v>769</v>
      </c>
    </row>
    <row r="73" spans="170:170" x14ac:dyDescent="0.15">
      <c r="FN73" s="177" t="s">
        <v>771</v>
      </c>
    </row>
    <row r="74" spans="170:170" x14ac:dyDescent="0.15">
      <c r="FN74" s="177" t="s">
        <v>454</v>
      </c>
    </row>
    <row r="75" spans="170:170" x14ac:dyDescent="0.15">
      <c r="FN75" s="177" t="s">
        <v>527</v>
      </c>
    </row>
    <row r="76" spans="170:170" x14ac:dyDescent="0.15">
      <c r="FN76" s="177" t="s">
        <v>430</v>
      </c>
    </row>
    <row r="77" spans="170:170" x14ac:dyDescent="0.15">
      <c r="FN77" s="177" t="s">
        <v>431</v>
      </c>
    </row>
    <row r="78" spans="170:170" x14ac:dyDescent="0.15">
      <c r="FN78" s="177" t="s">
        <v>681</v>
      </c>
    </row>
    <row r="79" spans="170:170" x14ac:dyDescent="0.15">
      <c r="FN79" s="177" t="s">
        <v>432</v>
      </c>
    </row>
    <row r="80" spans="170:170" x14ac:dyDescent="0.15">
      <c r="FN80" s="177" t="s">
        <v>552</v>
      </c>
    </row>
    <row r="81" spans="1:170" x14ac:dyDescent="0.15">
      <c r="FN81" s="177" t="s">
        <v>777</v>
      </c>
    </row>
    <row r="82" spans="1:170" x14ac:dyDescent="0.15">
      <c r="FN82" s="177" t="s">
        <v>660</v>
      </c>
    </row>
    <row r="83" spans="1:170" x14ac:dyDescent="0.15">
      <c r="FN83" s="177" t="s">
        <v>433</v>
      </c>
    </row>
    <row r="84" spans="1:170" x14ac:dyDescent="0.15">
      <c r="FN84" s="177" t="s">
        <v>553</v>
      </c>
    </row>
    <row r="85" spans="1:170" x14ac:dyDescent="0.15">
      <c r="FN85" s="177" t="s">
        <v>554</v>
      </c>
    </row>
    <row r="86" spans="1:170" x14ac:dyDescent="0.15">
      <c r="FN86" s="177" t="s">
        <v>434</v>
      </c>
    </row>
    <row r="87" spans="1:170" x14ac:dyDescent="0.15">
      <c r="FN87" s="177" t="s">
        <v>794</v>
      </c>
    </row>
    <row r="88" spans="1:170" x14ac:dyDescent="0.15">
      <c r="FN88" s="177" t="s">
        <v>468</v>
      </c>
    </row>
    <row r="89" spans="1:170" x14ac:dyDescent="0.15">
      <c r="FN89" s="177" t="s">
        <v>620</v>
      </c>
    </row>
    <row r="90" spans="1:170" x14ac:dyDescent="0.15">
      <c r="E90" s="4"/>
      <c r="F90" s="1"/>
      <c r="L90" s="4"/>
      <c r="M90" s="1"/>
      <c r="S90" s="4"/>
      <c r="T90" s="1"/>
      <c r="Z90" s="4"/>
      <c r="AA90" s="1"/>
      <c r="AG90" s="4"/>
      <c r="AH90" s="1"/>
      <c r="AN90" s="4"/>
      <c r="AO90" s="1"/>
      <c r="AU90" s="4"/>
      <c r="AV90" s="1"/>
      <c r="BB90" s="4"/>
      <c r="BC90" s="1"/>
      <c r="BI90" s="4"/>
      <c r="BJ90" s="1"/>
      <c r="BP90" s="4"/>
      <c r="BQ90" s="1"/>
      <c r="BW90" s="4"/>
      <c r="BX90" s="1"/>
      <c r="CD90" s="4"/>
      <c r="CE90" s="1"/>
      <c r="CK90" s="4"/>
      <c r="CL90" s="1"/>
      <c r="CR90" s="4"/>
      <c r="CS90" s="1"/>
      <c r="CY90" s="4"/>
      <c r="CZ90" s="1"/>
      <c r="DF90" s="4"/>
      <c r="DG90" s="1"/>
      <c r="DM90" s="4"/>
      <c r="DN90" s="1"/>
      <c r="DT90" s="4"/>
      <c r="DU90" s="1"/>
      <c r="EA90" s="4"/>
      <c r="EB90" s="1"/>
      <c r="EH90" s="4"/>
      <c r="EI90" s="1"/>
      <c r="EO90" s="4"/>
      <c r="EP90" s="1"/>
      <c r="EV90" s="4"/>
      <c r="EW90" s="1"/>
      <c r="FC90" s="4"/>
      <c r="FD90" s="1"/>
      <c r="FJ90" s="4"/>
      <c r="FK90" s="1"/>
      <c r="FN90" s="177" t="s">
        <v>621</v>
      </c>
    </row>
    <row r="91" spans="1:170" x14ac:dyDescent="0.15">
      <c r="E91" s="4"/>
      <c r="F91" s="1"/>
      <c r="L91" s="4"/>
      <c r="M91" s="1"/>
      <c r="S91" s="4"/>
      <c r="T91" s="1"/>
      <c r="Z91" s="4"/>
      <c r="AA91" s="1"/>
      <c r="AG91" s="4"/>
      <c r="AH91" s="1"/>
      <c r="AN91" s="4"/>
      <c r="AO91" s="1"/>
      <c r="AU91" s="4"/>
      <c r="AV91" s="1"/>
      <c r="BB91" s="4"/>
      <c r="BC91" s="1"/>
      <c r="BI91" s="4"/>
      <c r="BJ91" s="1"/>
      <c r="BP91" s="4"/>
      <c r="BQ91" s="1"/>
      <c r="BW91" s="4"/>
      <c r="BX91" s="1"/>
      <c r="CD91" s="4"/>
      <c r="CE91" s="1"/>
      <c r="CK91" s="4"/>
      <c r="CL91" s="1"/>
      <c r="CR91" s="4"/>
      <c r="CS91" s="1"/>
      <c r="CY91" s="4"/>
      <c r="CZ91" s="1"/>
      <c r="DF91" s="4"/>
      <c r="DG91" s="1"/>
      <c r="DM91" s="4"/>
      <c r="DN91" s="1"/>
      <c r="DT91" s="4"/>
      <c r="DU91" s="1"/>
      <c r="EA91" s="4"/>
      <c r="EB91" s="1"/>
      <c r="EH91" s="4"/>
      <c r="EI91" s="1"/>
      <c r="EO91" s="4"/>
      <c r="EP91" s="1"/>
      <c r="EV91" s="4"/>
      <c r="EW91" s="1"/>
      <c r="FC91" s="4"/>
      <c r="FD91" s="1"/>
      <c r="FJ91" s="4"/>
      <c r="FK91" s="1"/>
      <c r="FN91" s="177" t="s">
        <v>622</v>
      </c>
    </row>
    <row r="92" spans="1:170" x14ac:dyDescent="0.15">
      <c r="A92" s="3"/>
      <c r="B92" s="20"/>
      <c r="C92" s="20"/>
      <c r="E92" s="4"/>
      <c r="G92" s="3"/>
      <c r="H92" s="3"/>
      <c r="I92" s="3"/>
      <c r="J92" s="3"/>
      <c r="L92" s="4"/>
      <c r="N92" s="3"/>
      <c r="O92" s="3"/>
      <c r="P92" s="3"/>
      <c r="Q92" s="20"/>
      <c r="S92" s="4"/>
      <c r="U92" s="3"/>
      <c r="V92" s="3"/>
      <c r="W92" s="3"/>
      <c r="X92" s="20"/>
      <c r="Z92" s="4"/>
      <c r="AB92" s="3"/>
      <c r="AC92" s="3"/>
      <c r="AD92" s="3"/>
      <c r="AE92" s="20"/>
      <c r="AG92" s="4"/>
      <c r="AI92" s="3"/>
      <c r="AJ92" s="3"/>
      <c r="AK92" s="3"/>
      <c r="AL92" s="20"/>
      <c r="AN92" s="4"/>
      <c r="AP92" s="3"/>
      <c r="AQ92" s="3"/>
      <c r="AR92" s="3"/>
      <c r="AS92" s="20"/>
      <c r="AU92" s="4"/>
      <c r="AW92" s="3"/>
      <c r="AX92" s="3"/>
      <c r="AY92" s="3"/>
      <c r="AZ92" s="20"/>
      <c r="BB92" s="4"/>
      <c r="BD92" s="3"/>
      <c r="BE92" s="3"/>
      <c r="BF92" s="3"/>
      <c r="BG92" s="20"/>
      <c r="BI92" s="4"/>
      <c r="BK92" s="3"/>
      <c r="BL92" s="3"/>
      <c r="BM92" s="3"/>
      <c r="BN92" s="20"/>
      <c r="BP92" s="4"/>
      <c r="BR92" s="3"/>
      <c r="BS92" s="3"/>
      <c r="BT92" s="3"/>
      <c r="BU92" s="20"/>
      <c r="BW92" s="4"/>
      <c r="BY92" s="3"/>
      <c r="BZ92" s="3"/>
      <c r="CA92" s="3"/>
      <c r="CB92" s="20"/>
      <c r="CD92" s="4"/>
      <c r="CF92" s="3"/>
      <c r="CG92" s="3"/>
      <c r="CH92" s="3"/>
      <c r="CI92" s="20"/>
      <c r="CK92" s="4"/>
      <c r="CM92" s="3"/>
      <c r="CN92" s="3"/>
      <c r="CO92" s="3"/>
      <c r="CP92" s="20"/>
      <c r="CR92" s="4"/>
      <c r="CT92" s="3"/>
      <c r="CU92" s="3"/>
      <c r="CV92" s="3"/>
      <c r="CW92" s="20"/>
      <c r="CY92" s="4"/>
      <c r="DA92" s="3"/>
      <c r="DB92" s="3"/>
      <c r="DC92" s="3"/>
      <c r="DD92" s="20"/>
      <c r="DF92" s="4"/>
      <c r="DH92" s="3"/>
      <c r="DI92" s="3"/>
      <c r="DJ92" s="3"/>
      <c r="DK92" s="20"/>
      <c r="DM92" s="4"/>
      <c r="DO92" s="3"/>
      <c r="DP92" s="3"/>
      <c r="DQ92" s="3"/>
      <c r="DR92" s="20"/>
      <c r="DT92" s="4"/>
      <c r="DV92" s="3"/>
      <c r="DW92" s="3"/>
      <c r="DX92" s="3"/>
      <c r="DY92" s="20"/>
      <c r="EA92" s="4"/>
      <c r="EC92" s="3"/>
      <c r="ED92" s="3"/>
      <c r="EE92" s="3"/>
      <c r="EF92" s="20"/>
      <c r="EH92" s="4"/>
      <c r="EJ92" s="3"/>
      <c r="EK92" s="3"/>
      <c r="EL92" s="3"/>
      <c r="EM92" s="20"/>
      <c r="EO92" s="4"/>
      <c r="EQ92" s="3"/>
      <c r="ER92" s="3"/>
      <c r="ES92" s="3"/>
      <c r="ET92" s="20"/>
      <c r="EV92" s="4"/>
      <c r="EX92" s="3"/>
      <c r="EY92" s="3"/>
      <c r="EZ92" s="3"/>
      <c r="FA92" s="20"/>
      <c r="FC92" s="4"/>
      <c r="FE92" s="3"/>
      <c r="FF92" s="3"/>
      <c r="FG92" s="3"/>
      <c r="FH92" s="20"/>
      <c r="FJ92" s="4"/>
      <c r="FL92" s="3"/>
      <c r="FN92" s="177" t="s">
        <v>435</v>
      </c>
    </row>
    <row r="93" spans="1:170" x14ac:dyDescent="0.15">
      <c r="A93" s="3"/>
      <c r="B93" s="20"/>
      <c r="C93" s="20"/>
      <c r="H93" s="3"/>
      <c r="I93" s="3"/>
      <c r="J93" s="3"/>
      <c r="O93" s="3"/>
      <c r="P93" s="3"/>
      <c r="Q93" s="20"/>
      <c r="V93" s="3"/>
      <c r="W93" s="3"/>
      <c r="X93" s="20"/>
      <c r="AC93" s="3"/>
      <c r="AD93" s="3"/>
      <c r="AE93" s="20"/>
      <c r="AJ93" s="3"/>
      <c r="AK93" s="3"/>
      <c r="AL93" s="20"/>
      <c r="AQ93" s="3"/>
      <c r="AR93" s="3"/>
      <c r="AS93" s="20"/>
      <c r="AX93" s="3"/>
      <c r="AY93" s="3"/>
      <c r="AZ93" s="20"/>
      <c r="BE93" s="3"/>
      <c r="BF93" s="3"/>
      <c r="BG93" s="20"/>
      <c r="BL93" s="3"/>
      <c r="BM93" s="3"/>
      <c r="BN93" s="20"/>
      <c r="BS93" s="3"/>
      <c r="BT93" s="3"/>
      <c r="BU93" s="20"/>
      <c r="BZ93" s="3"/>
      <c r="CA93" s="3"/>
      <c r="CB93" s="20"/>
      <c r="CG93" s="3"/>
      <c r="CH93" s="3"/>
      <c r="CI93" s="20"/>
      <c r="CN93" s="3"/>
      <c r="CO93" s="3"/>
      <c r="CP93" s="20"/>
      <c r="CU93" s="3"/>
      <c r="CV93" s="3"/>
      <c r="CW93" s="20"/>
      <c r="DB93" s="3"/>
      <c r="DC93" s="3"/>
      <c r="DD93" s="20"/>
      <c r="DI93" s="3"/>
      <c r="DJ93" s="3"/>
      <c r="DK93" s="20"/>
      <c r="DP93" s="3"/>
      <c r="DQ93" s="3"/>
      <c r="DR93" s="20"/>
      <c r="DW93" s="3"/>
      <c r="DX93" s="3"/>
      <c r="DY93" s="20"/>
      <c r="ED93" s="3"/>
      <c r="EE93" s="3"/>
      <c r="EF93" s="20"/>
      <c r="EK93" s="3"/>
      <c r="EL93" s="3"/>
      <c r="EM93" s="20"/>
      <c r="ER93" s="3"/>
      <c r="ES93" s="3"/>
      <c r="ET93" s="20"/>
      <c r="EY93" s="3"/>
      <c r="EZ93" s="3"/>
      <c r="FA93" s="20"/>
      <c r="FF93" s="3"/>
      <c r="FG93" s="3"/>
      <c r="FH93" s="20"/>
      <c r="FN93" s="177" t="s">
        <v>665</v>
      </c>
    </row>
    <row r="94" spans="1:170" x14ac:dyDescent="0.15">
      <c r="A94" s="3"/>
      <c r="B94" s="20"/>
      <c r="C94" s="20"/>
      <c r="D94" s="7"/>
      <c r="E94" s="7"/>
      <c r="G94" s="3"/>
      <c r="H94" s="3"/>
      <c r="I94" s="3"/>
      <c r="J94" s="3"/>
      <c r="K94" s="7"/>
      <c r="L94" s="7"/>
      <c r="N94" s="3"/>
      <c r="O94" s="3"/>
      <c r="P94" s="3"/>
      <c r="Q94" s="20"/>
      <c r="R94" s="7"/>
      <c r="S94" s="7"/>
      <c r="U94" s="3"/>
      <c r="V94" s="3"/>
      <c r="W94" s="3"/>
      <c r="X94" s="20"/>
      <c r="Y94" s="7"/>
      <c r="Z94" s="7"/>
      <c r="AB94" s="3"/>
      <c r="AC94" s="3"/>
      <c r="AD94" s="3"/>
      <c r="AE94" s="20"/>
      <c r="AF94" s="7"/>
      <c r="AG94" s="7"/>
      <c r="AI94" s="3"/>
      <c r="AJ94" s="3"/>
      <c r="AK94" s="3"/>
      <c r="AL94" s="20"/>
      <c r="AM94" s="7"/>
      <c r="AN94" s="7"/>
      <c r="AP94" s="3"/>
      <c r="AQ94" s="3"/>
      <c r="AR94" s="3"/>
      <c r="AS94" s="20"/>
      <c r="AT94" s="7"/>
      <c r="AU94" s="7"/>
      <c r="AW94" s="3"/>
      <c r="AX94" s="3"/>
      <c r="AY94" s="3"/>
      <c r="AZ94" s="20"/>
      <c r="BA94" s="7"/>
      <c r="BB94" s="7"/>
      <c r="BD94" s="3"/>
      <c r="BE94" s="3"/>
      <c r="BF94" s="3"/>
      <c r="BG94" s="20"/>
      <c r="BH94" s="7"/>
      <c r="BI94" s="7"/>
      <c r="BK94" s="3"/>
      <c r="BL94" s="3"/>
      <c r="BM94" s="3"/>
      <c r="BN94" s="20"/>
      <c r="BO94" s="7"/>
      <c r="BP94" s="7"/>
      <c r="BR94" s="3"/>
      <c r="BS94" s="3"/>
      <c r="BT94" s="3"/>
      <c r="BU94" s="20"/>
      <c r="BV94" s="7"/>
      <c r="BW94" s="7"/>
      <c r="BY94" s="3"/>
      <c r="BZ94" s="3"/>
      <c r="CA94" s="3"/>
      <c r="CB94" s="20"/>
      <c r="CC94" s="7"/>
      <c r="CD94" s="7"/>
      <c r="CF94" s="3"/>
      <c r="CG94" s="3"/>
      <c r="CH94" s="3"/>
      <c r="CI94" s="20"/>
      <c r="CJ94" s="7"/>
      <c r="CK94" s="7"/>
      <c r="CM94" s="3"/>
      <c r="CN94" s="3"/>
      <c r="CO94" s="3"/>
      <c r="CP94" s="20"/>
      <c r="CQ94" s="7"/>
      <c r="CR94" s="7"/>
      <c r="CT94" s="3"/>
      <c r="CU94" s="3"/>
      <c r="CV94" s="3"/>
      <c r="CW94" s="20"/>
      <c r="CX94" s="7"/>
      <c r="CY94" s="7"/>
      <c r="DA94" s="3"/>
      <c r="DB94" s="3"/>
      <c r="DC94" s="3"/>
      <c r="DD94" s="20"/>
      <c r="DE94" s="7"/>
      <c r="DF94" s="7"/>
      <c r="DH94" s="3"/>
      <c r="DI94" s="3"/>
      <c r="DJ94" s="3"/>
      <c r="DK94" s="20"/>
      <c r="DL94" s="7"/>
      <c r="DM94" s="7"/>
      <c r="DO94" s="3"/>
      <c r="DP94" s="3"/>
      <c r="DQ94" s="3"/>
      <c r="DR94" s="20"/>
      <c r="DS94" s="7"/>
      <c r="DT94" s="7"/>
      <c r="DV94" s="3"/>
      <c r="DW94" s="3"/>
      <c r="DX94" s="3"/>
      <c r="DY94" s="20"/>
      <c r="DZ94" s="7"/>
      <c r="EA94" s="7"/>
      <c r="EC94" s="3"/>
      <c r="ED94" s="3"/>
      <c r="EE94" s="3"/>
      <c r="EF94" s="20"/>
      <c r="EG94" s="7"/>
      <c r="EH94" s="7"/>
      <c r="EJ94" s="3"/>
      <c r="EK94" s="3"/>
      <c r="EL94" s="3"/>
      <c r="EM94" s="20"/>
      <c r="EN94" s="7"/>
      <c r="EO94" s="7"/>
      <c r="EQ94" s="3"/>
      <c r="ER94" s="3"/>
      <c r="ES94" s="3"/>
      <c r="ET94" s="20"/>
      <c r="EU94" s="7"/>
      <c r="EV94" s="7"/>
      <c r="EX94" s="3"/>
      <c r="EY94" s="3"/>
      <c r="EZ94" s="3"/>
      <c r="FA94" s="20"/>
      <c r="FB94" s="7"/>
      <c r="FC94" s="7"/>
      <c r="FE94" s="3"/>
      <c r="FF94" s="3"/>
      <c r="FG94" s="3"/>
      <c r="FH94" s="20"/>
      <c r="FI94" s="7"/>
      <c r="FJ94" s="7"/>
      <c r="FL94" s="3"/>
      <c r="FN94" s="177" t="s">
        <v>800</v>
      </c>
    </row>
    <row r="95" spans="1:170" x14ac:dyDescent="0.15">
      <c r="E95" s="4"/>
      <c r="F95" s="1"/>
      <c r="L95" s="4"/>
      <c r="M95" s="1"/>
      <c r="S95" s="4"/>
      <c r="T95" s="1"/>
      <c r="Z95" s="4"/>
      <c r="AA95" s="1"/>
      <c r="AG95" s="4"/>
      <c r="AH95" s="1"/>
      <c r="AN95" s="4"/>
      <c r="AO95" s="1"/>
      <c r="AU95" s="4"/>
      <c r="AV95" s="1"/>
      <c r="BB95" s="4"/>
      <c r="BC95" s="1"/>
      <c r="BI95" s="4"/>
      <c r="BJ95" s="1"/>
      <c r="BP95" s="4"/>
      <c r="BQ95" s="1"/>
      <c r="BW95" s="4"/>
      <c r="BX95" s="1"/>
      <c r="CD95" s="4"/>
      <c r="CE95" s="1"/>
      <c r="CK95" s="4"/>
      <c r="CL95" s="1"/>
      <c r="CR95" s="4"/>
      <c r="CS95" s="1"/>
      <c r="CY95" s="4"/>
      <c r="CZ95" s="1"/>
      <c r="DF95" s="4"/>
      <c r="DG95" s="1"/>
      <c r="DM95" s="4"/>
      <c r="DN95" s="1"/>
      <c r="DT95" s="4"/>
      <c r="DU95" s="1"/>
      <c r="EA95" s="4"/>
      <c r="EB95" s="1"/>
      <c r="EH95" s="4"/>
      <c r="EI95" s="1"/>
      <c r="EO95" s="4"/>
      <c r="EP95" s="1"/>
      <c r="EV95" s="4"/>
      <c r="EW95" s="1"/>
      <c r="FC95" s="4"/>
      <c r="FD95" s="1"/>
      <c r="FJ95" s="4"/>
      <c r="FK95" s="1"/>
      <c r="FN95" s="177" t="s">
        <v>467</v>
      </c>
    </row>
    <row r="96" spans="1:170" x14ac:dyDescent="0.15">
      <c r="E96" s="4"/>
      <c r="F96" s="1"/>
      <c r="L96" s="4"/>
      <c r="M96" s="1"/>
      <c r="S96" s="4"/>
      <c r="T96" s="1"/>
      <c r="Z96" s="4"/>
      <c r="AA96" s="1"/>
      <c r="AG96" s="4"/>
      <c r="AH96" s="1"/>
      <c r="AN96" s="4"/>
      <c r="AO96" s="1"/>
      <c r="AU96" s="4"/>
      <c r="AV96" s="1"/>
      <c r="BB96" s="4"/>
      <c r="BC96" s="1"/>
      <c r="BI96" s="4"/>
      <c r="BJ96" s="1"/>
      <c r="BP96" s="4"/>
      <c r="BQ96" s="1"/>
      <c r="BW96" s="4"/>
      <c r="BX96" s="1"/>
      <c r="CD96" s="4"/>
      <c r="CE96" s="1"/>
      <c r="CK96" s="4"/>
      <c r="CL96" s="1"/>
      <c r="CR96" s="4"/>
      <c r="CS96" s="1"/>
      <c r="CY96" s="4"/>
      <c r="CZ96" s="1"/>
      <c r="DF96" s="4"/>
      <c r="DG96" s="1"/>
      <c r="DM96" s="4"/>
      <c r="DN96" s="1"/>
      <c r="DT96" s="4"/>
      <c r="DU96" s="1"/>
      <c r="EA96" s="4"/>
      <c r="EB96" s="1"/>
      <c r="EH96" s="4"/>
      <c r="EI96" s="1"/>
      <c r="EO96" s="4"/>
      <c r="EP96" s="1"/>
      <c r="EV96" s="4"/>
      <c r="EW96" s="1"/>
      <c r="FC96" s="4"/>
      <c r="FD96" s="1"/>
      <c r="FJ96" s="4"/>
      <c r="FK96" s="1"/>
      <c r="FN96" s="177" t="s">
        <v>754</v>
      </c>
    </row>
    <row r="97" spans="5:170" x14ac:dyDescent="0.15">
      <c r="E97" s="4"/>
      <c r="F97" s="1"/>
      <c r="L97" s="4"/>
      <c r="M97" s="1"/>
      <c r="S97" s="4"/>
      <c r="T97" s="1"/>
      <c r="Z97" s="4"/>
      <c r="AA97" s="1"/>
      <c r="AG97" s="4"/>
      <c r="AH97" s="1"/>
      <c r="AN97" s="4"/>
      <c r="AO97" s="1"/>
      <c r="AU97" s="4"/>
      <c r="AV97" s="1"/>
      <c r="BB97" s="4"/>
      <c r="BC97" s="1"/>
      <c r="BI97" s="4"/>
      <c r="BJ97" s="1"/>
      <c r="BP97" s="4"/>
      <c r="BQ97" s="1"/>
      <c r="BW97" s="4"/>
      <c r="BX97" s="1"/>
      <c r="CD97" s="4"/>
      <c r="CE97" s="1"/>
      <c r="CK97" s="4"/>
      <c r="CL97" s="1"/>
      <c r="CR97" s="4"/>
      <c r="CS97" s="1"/>
      <c r="CY97" s="4"/>
      <c r="CZ97" s="1"/>
      <c r="DF97" s="4"/>
      <c r="DG97" s="1"/>
      <c r="DM97" s="4"/>
      <c r="DN97" s="1"/>
      <c r="DT97" s="4"/>
      <c r="DU97" s="1"/>
      <c r="EA97" s="4"/>
      <c r="EB97" s="1"/>
      <c r="EH97" s="4"/>
      <c r="EI97" s="1"/>
      <c r="EO97" s="4"/>
      <c r="EP97" s="1"/>
      <c r="EV97" s="4"/>
      <c r="EW97" s="1"/>
      <c r="FC97" s="4"/>
      <c r="FD97" s="1"/>
      <c r="FJ97" s="4"/>
      <c r="FK97" s="1"/>
      <c r="FN97" s="177" t="s">
        <v>436</v>
      </c>
    </row>
    <row r="98" spans="5:170" x14ac:dyDescent="0.15">
      <c r="FN98" s="177" t="s">
        <v>811</v>
      </c>
    </row>
    <row r="99" spans="5:170" x14ac:dyDescent="0.15">
      <c r="E99" s="4"/>
      <c r="F99" s="1"/>
      <c r="L99" s="4"/>
      <c r="M99" s="1"/>
      <c r="S99" s="4"/>
      <c r="T99" s="1"/>
      <c r="Z99" s="4"/>
      <c r="AA99" s="1"/>
      <c r="AG99" s="4"/>
      <c r="AH99" s="1"/>
      <c r="AN99" s="4"/>
      <c r="AO99" s="1"/>
      <c r="AU99" s="4"/>
      <c r="AV99" s="1"/>
      <c r="BB99" s="4"/>
      <c r="BC99" s="1"/>
      <c r="BI99" s="4"/>
      <c r="BJ99" s="1"/>
      <c r="BP99" s="4"/>
      <c r="BQ99" s="1"/>
      <c r="BW99" s="4"/>
      <c r="BX99" s="1"/>
      <c r="CD99" s="4"/>
      <c r="CE99" s="1"/>
      <c r="CK99" s="4"/>
      <c r="CL99" s="1"/>
      <c r="CR99" s="4"/>
      <c r="CS99" s="1"/>
      <c r="CY99" s="4"/>
      <c r="CZ99" s="1"/>
      <c r="DF99" s="4"/>
      <c r="DG99" s="1"/>
      <c r="DM99" s="4"/>
      <c r="DN99" s="1"/>
      <c r="DT99" s="4"/>
      <c r="DU99" s="1"/>
      <c r="EA99" s="4"/>
      <c r="EB99" s="1"/>
      <c r="EH99" s="4"/>
      <c r="EI99" s="1"/>
      <c r="EO99" s="4"/>
      <c r="EP99" s="1"/>
      <c r="EV99" s="4"/>
      <c r="EW99" s="1"/>
      <c r="FC99" s="4"/>
      <c r="FD99" s="1"/>
      <c r="FJ99" s="4"/>
      <c r="FK99" s="1"/>
      <c r="FN99" s="177" t="s">
        <v>411</v>
      </c>
    </row>
    <row r="100" spans="5:170" x14ac:dyDescent="0.15">
      <c r="E100" s="4"/>
      <c r="F100" s="1"/>
      <c r="L100" s="4"/>
      <c r="M100" s="1"/>
      <c r="S100" s="4"/>
      <c r="T100" s="1"/>
      <c r="Z100" s="4"/>
      <c r="AA100" s="1"/>
      <c r="AG100" s="4"/>
      <c r="AH100" s="1"/>
      <c r="AN100" s="4"/>
      <c r="AO100" s="1"/>
      <c r="AU100" s="4"/>
      <c r="AV100" s="1"/>
      <c r="BB100" s="4"/>
      <c r="BC100" s="1"/>
      <c r="BI100" s="4"/>
      <c r="BJ100" s="1"/>
      <c r="BP100" s="4"/>
      <c r="BQ100" s="1"/>
      <c r="BW100" s="4"/>
      <c r="BX100" s="1"/>
      <c r="CD100" s="4"/>
      <c r="CE100" s="1"/>
      <c r="CK100" s="4"/>
      <c r="CL100" s="1"/>
      <c r="CR100" s="4"/>
      <c r="CS100" s="1"/>
      <c r="CY100" s="4"/>
      <c r="CZ100" s="1"/>
      <c r="DF100" s="4"/>
      <c r="DG100" s="1"/>
      <c r="DM100" s="4"/>
      <c r="DN100" s="1"/>
      <c r="DT100" s="4"/>
      <c r="DU100" s="1"/>
      <c r="EA100" s="4"/>
      <c r="EB100" s="1"/>
      <c r="EH100" s="4"/>
      <c r="EI100" s="1"/>
      <c r="EO100" s="4"/>
      <c r="EP100" s="1"/>
      <c r="EV100" s="4"/>
      <c r="EW100" s="1"/>
      <c r="FC100" s="4"/>
      <c r="FD100" s="1"/>
      <c r="FJ100" s="4"/>
      <c r="FK100" s="1"/>
      <c r="FN100" s="177" t="s">
        <v>437</v>
      </c>
    </row>
    <row r="101" spans="5:170" x14ac:dyDescent="0.15">
      <c r="FN101" s="177" t="s">
        <v>412</v>
      </c>
    </row>
    <row r="102" spans="5:170" x14ac:dyDescent="0.15">
      <c r="E102" s="4"/>
      <c r="F102" s="1"/>
      <c r="L102" s="4"/>
      <c r="M102" s="1"/>
      <c r="S102" s="4"/>
      <c r="T102" s="1"/>
      <c r="Z102" s="4"/>
      <c r="AA102" s="1"/>
      <c r="AG102" s="4"/>
      <c r="AH102" s="1"/>
      <c r="AN102" s="4"/>
      <c r="AO102" s="1"/>
      <c r="AU102" s="4"/>
      <c r="AV102" s="1"/>
      <c r="BB102" s="4"/>
      <c r="BC102" s="1"/>
      <c r="BI102" s="4"/>
      <c r="BJ102" s="1"/>
      <c r="BP102" s="4"/>
      <c r="BQ102" s="1"/>
      <c r="BW102" s="4"/>
      <c r="BX102" s="1"/>
      <c r="CD102" s="4"/>
      <c r="CE102" s="1"/>
      <c r="CK102" s="4"/>
      <c r="CL102" s="1"/>
      <c r="CR102" s="4"/>
      <c r="CS102" s="1"/>
      <c r="CY102" s="4"/>
      <c r="CZ102" s="1"/>
      <c r="DF102" s="4"/>
      <c r="DG102" s="1"/>
      <c r="DM102" s="4"/>
      <c r="DN102" s="1"/>
      <c r="DT102" s="4"/>
      <c r="DU102" s="1"/>
      <c r="EA102" s="4"/>
      <c r="EB102" s="1"/>
      <c r="EH102" s="4"/>
      <c r="EI102" s="1"/>
      <c r="EO102" s="4"/>
      <c r="EP102" s="1"/>
      <c r="EV102" s="4"/>
      <c r="EW102" s="1"/>
      <c r="FC102" s="4"/>
      <c r="FD102" s="1"/>
      <c r="FJ102" s="4"/>
      <c r="FK102" s="1"/>
      <c r="FN102" s="177" t="s">
        <v>813</v>
      </c>
    </row>
    <row r="103" spans="5:170" x14ac:dyDescent="0.15">
      <c r="E103" s="4"/>
      <c r="F103" s="1"/>
      <c r="L103" s="4"/>
      <c r="M103" s="1"/>
      <c r="S103" s="4"/>
      <c r="T103" s="1"/>
      <c r="Z103" s="4"/>
      <c r="AA103" s="1"/>
      <c r="AG103" s="4"/>
      <c r="AH103" s="1"/>
      <c r="AN103" s="4"/>
      <c r="AO103" s="1"/>
      <c r="AU103" s="4"/>
      <c r="AV103" s="1"/>
      <c r="BB103" s="4"/>
      <c r="BC103" s="1"/>
      <c r="BI103" s="4"/>
      <c r="BJ103" s="1"/>
      <c r="BP103" s="4"/>
      <c r="BQ103" s="1"/>
      <c r="BW103" s="4"/>
      <c r="BX103" s="1"/>
      <c r="CD103" s="4"/>
      <c r="CE103" s="1"/>
      <c r="CK103" s="4"/>
      <c r="CL103" s="1"/>
      <c r="CR103" s="4"/>
      <c r="CS103" s="1"/>
      <c r="CY103" s="4"/>
      <c r="CZ103" s="1"/>
      <c r="DF103" s="4"/>
      <c r="DG103" s="1"/>
      <c r="DM103" s="4"/>
      <c r="DN103" s="1"/>
      <c r="DT103" s="4"/>
      <c r="DU103" s="1"/>
      <c r="EA103" s="4"/>
      <c r="EB103" s="1"/>
      <c r="EH103" s="4"/>
      <c r="EI103" s="1"/>
      <c r="EO103" s="4"/>
      <c r="EP103" s="1"/>
      <c r="EV103" s="4"/>
      <c r="EW103" s="1"/>
      <c r="FC103" s="4"/>
      <c r="FD103" s="1"/>
      <c r="FJ103" s="4"/>
      <c r="FK103" s="1"/>
      <c r="FN103" s="177" t="s">
        <v>438</v>
      </c>
    </row>
    <row r="104" spans="5:170" x14ac:dyDescent="0.15">
      <c r="E104" s="4"/>
      <c r="F104" s="1"/>
      <c r="L104" s="4"/>
      <c r="M104" s="1"/>
      <c r="S104" s="4"/>
      <c r="T104" s="1"/>
      <c r="Z104" s="4"/>
      <c r="AA104" s="1"/>
      <c r="AG104" s="4"/>
      <c r="AH104" s="1"/>
      <c r="AN104" s="4"/>
      <c r="AO104" s="1"/>
      <c r="AU104" s="4"/>
      <c r="AV104" s="1"/>
      <c r="BB104" s="4"/>
      <c r="BC104" s="1"/>
      <c r="BI104" s="4"/>
      <c r="BJ104" s="1"/>
      <c r="BP104" s="4"/>
      <c r="BQ104" s="1"/>
      <c r="BW104" s="4"/>
      <c r="BX104" s="1"/>
      <c r="CD104" s="4"/>
      <c r="CE104" s="1"/>
      <c r="CK104" s="4"/>
      <c r="CL104" s="1"/>
      <c r="CR104" s="4"/>
      <c r="CS104" s="1"/>
      <c r="CY104" s="4"/>
      <c r="CZ104" s="1"/>
      <c r="DF104" s="4"/>
      <c r="DG104" s="1"/>
      <c r="DM104" s="4"/>
      <c r="DN104" s="1"/>
      <c r="DT104" s="4"/>
      <c r="DU104" s="1"/>
      <c r="EA104" s="4"/>
      <c r="EB104" s="1"/>
      <c r="EH104" s="4"/>
      <c r="EI104" s="1"/>
      <c r="EO104" s="4"/>
      <c r="EP104" s="1"/>
      <c r="EV104" s="4"/>
      <c r="EW104" s="1"/>
      <c r="FC104" s="4"/>
      <c r="FD104" s="1"/>
      <c r="FJ104" s="4"/>
      <c r="FK104" s="1"/>
      <c r="FN104" s="177" t="s">
        <v>440</v>
      </c>
    </row>
    <row r="105" spans="5:170" x14ac:dyDescent="0.15">
      <c r="E105" s="4"/>
      <c r="F105" s="1"/>
      <c r="L105" s="4"/>
      <c r="M105" s="1"/>
      <c r="S105" s="4"/>
      <c r="T105" s="1"/>
      <c r="Z105" s="4"/>
      <c r="AA105" s="1"/>
      <c r="AG105" s="4"/>
      <c r="AH105" s="1"/>
      <c r="AN105" s="4"/>
      <c r="AO105" s="1"/>
      <c r="AU105" s="4"/>
      <c r="AV105" s="1"/>
      <c r="BB105" s="4"/>
      <c r="BC105" s="1"/>
      <c r="BI105" s="4"/>
      <c r="BJ105" s="1"/>
      <c r="BP105" s="4"/>
      <c r="BQ105" s="1"/>
      <c r="BW105" s="4"/>
      <c r="BX105" s="1"/>
      <c r="CD105" s="4"/>
      <c r="CE105" s="1"/>
      <c r="CK105" s="4"/>
      <c r="CL105" s="1"/>
      <c r="CR105" s="4"/>
      <c r="CS105" s="1"/>
      <c r="CY105" s="4"/>
      <c r="CZ105" s="1"/>
      <c r="DF105" s="4"/>
      <c r="DG105" s="1"/>
      <c r="DM105" s="4"/>
      <c r="DN105" s="1"/>
      <c r="DT105" s="4"/>
      <c r="DU105" s="1"/>
      <c r="EA105" s="4"/>
      <c r="EB105" s="1"/>
      <c r="EH105" s="4"/>
      <c r="EI105" s="1"/>
      <c r="EO105" s="4"/>
      <c r="EP105" s="1"/>
      <c r="EV105" s="4"/>
      <c r="EW105" s="1"/>
      <c r="FC105" s="4"/>
      <c r="FD105" s="1"/>
      <c r="FJ105" s="4"/>
      <c r="FK105" s="1"/>
      <c r="FN105" s="177" t="s">
        <v>611</v>
      </c>
    </row>
    <row r="106" spans="5:170" x14ac:dyDescent="0.15">
      <c r="E106" s="4"/>
      <c r="F106" s="1"/>
      <c r="L106" s="4"/>
      <c r="M106" s="1"/>
      <c r="S106" s="4"/>
      <c r="T106" s="1"/>
      <c r="Z106" s="4"/>
      <c r="AA106" s="1"/>
      <c r="AG106" s="4"/>
      <c r="AH106" s="1"/>
      <c r="AN106" s="4"/>
      <c r="AO106" s="1"/>
      <c r="AU106" s="4"/>
      <c r="AV106" s="1"/>
      <c r="BB106" s="4"/>
      <c r="BC106" s="1"/>
      <c r="BI106" s="4"/>
      <c r="BJ106" s="1"/>
      <c r="BP106" s="4"/>
      <c r="BQ106" s="1"/>
      <c r="BW106" s="4"/>
      <c r="BX106" s="1"/>
      <c r="CD106" s="4"/>
      <c r="CE106" s="1"/>
      <c r="CK106" s="4"/>
      <c r="CL106" s="1"/>
      <c r="CR106" s="4"/>
      <c r="CS106" s="1"/>
      <c r="CY106" s="4"/>
      <c r="CZ106" s="1"/>
      <c r="DF106" s="4"/>
      <c r="DG106" s="1"/>
      <c r="DM106" s="4"/>
      <c r="DN106" s="1"/>
      <c r="DT106" s="4"/>
      <c r="DU106" s="1"/>
      <c r="EA106" s="4"/>
      <c r="EB106" s="1"/>
      <c r="EH106" s="4"/>
      <c r="EI106" s="1"/>
      <c r="EO106" s="4"/>
      <c r="EP106" s="1"/>
      <c r="EV106" s="4"/>
      <c r="EW106" s="1"/>
      <c r="FC106" s="4"/>
      <c r="FD106" s="1"/>
      <c r="FJ106" s="4"/>
      <c r="FK106" s="1"/>
      <c r="FN106" s="177" t="s">
        <v>612</v>
      </c>
    </row>
    <row r="107" spans="5:170" x14ac:dyDescent="0.15">
      <c r="E107" s="4"/>
      <c r="F107" s="1"/>
      <c r="L107" s="4"/>
      <c r="M107" s="1"/>
      <c r="S107" s="4"/>
      <c r="T107" s="1"/>
      <c r="Z107" s="4"/>
      <c r="AA107" s="1"/>
      <c r="AG107" s="4"/>
      <c r="AH107" s="1"/>
      <c r="AN107" s="4"/>
      <c r="AO107" s="1"/>
      <c r="AU107" s="4"/>
      <c r="AV107" s="1"/>
      <c r="BB107" s="4"/>
      <c r="BC107" s="1"/>
      <c r="BI107" s="4"/>
      <c r="BJ107" s="1"/>
      <c r="BP107" s="4"/>
      <c r="BQ107" s="1"/>
      <c r="BW107" s="4"/>
      <c r="BX107" s="1"/>
      <c r="CD107" s="4"/>
      <c r="CE107" s="1"/>
      <c r="CK107" s="4"/>
      <c r="CL107" s="1"/>
      <c r="CR107" s="4"/>
      <c r="CS107" s="1"/>
      <c r="CY107" s="4"/>
      <c r="CZ107" s="1"/>
      <c r="DF107" s="4"/>
      <c r="DG107" s="1"/>
      <c r="DM107" s="4"/>
      <c r="DN107" s="1"/>
      <c r="DT107" s="4"/>
      <c r="DU107" s="1"/>
      <c r="EA107" s="4"/>
      <c r="EB107" s="1"/>
      <c r="EH107" s="4"/>
      <c r="EI107" s="1"/>
      <c r="EO107" s="4"/>
      <c r="EP107" s="1"/>
      <c r="EV107" s="4"/>
      <c r="EW107" s="1"/>
      <c r="FC107" s="4"/>
      <c r="FD107" s="1"/>
      <c r="FJ107" s="4"/>
      <c r="FK107" s="1"/>
      <c r="FN107" s="177" t="s">
        <v>596</v>
      </c>
    </row>
    <row r="108" spans="5:170" x14ac:dyDescent="0.15">
      <c r="E108" s="4"/>
      <c r="F108" s="1"/>
      <c r="L108" s="4"/>
      <c r="M108" s="1"/>
      <c r="S108" s="4"/>
      <c r="T108" s="1"/>
      <c r="Z108" s="4"/>
      <c r="AA108" s="1"/>
      <c r="AG108" s="4"/>
      <c r="AH108" s="1"/>
      <c r="AN108" s="4"/>
      <c r="AO108" s="1"/>
      <c r="AU108" s="4"/>
      <c r="AV108" s="1"/>
      <c r="BB108" s="4"/>
      <c r="BC108" s="1"/>
      <c r="BI108" s="4"/>
      <c r="BJ108" s="1"/>
      <c r="BP108" s="4"/>
      <c r="BQ108" s="1"/>
      <c r="BW108" s="4"/>
      <c r="BX108" s="1"/>
      <c r="CD108" s="4"/>
      <c r="CE108" s="1"/>
      <c r="CK108" s="4"/>
      <c r="CL108" s="1"/>
      <c r="CR108" s="4"/>
      <c r="CS108" s="1"/>
      <c r="CY108" s="4"/>
      <c r="CZ108" s="1"/>
      <c r="DF108" s="4"/>
      <c r="DG108" s="1"/>
      <c r="DM108" s="4"/>
      <c r="DN108" s="1"/>
      <c r="DT108" s="4"/>
      <c r="DU108" s="1"/>
      <c r="EA108" s="4"/>
      <c r="EB108" s="1"/>
      <c r="EH108" s="4"/>
      <c r="EI108" s="1"/>
      <c r="EO108" s="4"/>
      <c r="EP108" s="1"/>
      <c r="EV108" s="4"/>
      <c r="EW108" s="1"/>
      <c r="FC108" s="4"/>
      <c r="FD108" s="1"/>
      <c r="FJ108" s="4"/>
      <c r="FK108" s="1"/>
      <c r="FN108" s="177" t="s">
        <v>613</v>
      </c>
    </row>
    <row r="109" spans="5:170" x14ac:dyDescent="0.15">
      <c r="E109" s="4"/>
      <c r="F109" s="1"/>
      <c r="L109" s="4"/>
      <c r="M109" s="1"/>
      <c r="S109" s="4"/>
      <c r="T109" s="1"/>
      <c r="Z109" s="4"/>
      <c r="AA109" s="1"/>
      <c r="AG109" s="4"/>
      <c r="AH109" s="1"/>
      <c r="AN109" s="4"/>
      <c r="AO109" s="1"/>
      <c r="AU109" s="4"/>
      <c r="AV109" s="1"/>
      <c r="BB109" s="4"/>
      <c r="BC109" s="1"/>
      <c r="BI109" s="4"/>
      <c r="BJ109" s="1"/>
      <c r="BP109" s="4"/>
      <c r="BQ109" s="1"/>
      <c r="BW109" s="4"/>
      <c r="BX109" s="1"/>
      <c r="CD109" s="4"/>
      <c r="CE109" s="1"/>
      <c r="CK109" s="4"/>
      <c r="CL109" s="1"/>
      <c r="CR109" s="4"/>
      <c r="CS109" s="1"/>
      <c r="CY109" s="4"/>
      <c r="CZ109" s="1"/>
      <c r="DF109" s="4"/>
      <c r="DG109" s="1"/>
      <c r="DM109" s="4"/>
      <c r="DN109" s="1"/>
      <c r="DT109" s="4"/>
      <c r="DU109" s="1"/>
      <c r="EA109" s="4"/>
      <c r="EB109" s="1"/>
      <c r="EH109" s="4"/>
      <c r="EI109" s="1"/>
      <c r="EO109" s="4"/>
      <c r="EP109" s="1"/>
      <c r="EV109" s="4"/>
      <c r="EW109" s="1"/>
      <c r="FC109" s="4"/>
      <c r="FD109" s="1"/>
      <c r="FJ109" s="4"/>
      <c r="FK109" s="1"/>
      <c r="FN109" s="177" t="s">
        <v>615</v>
      </c>
    </row>
    <row r="110" spans="5:170" x14ac:dyDescent="0.15">
      <c r="FN110" s="177" t="s">
        <v>365</v>
      </c>
    </row>
    <row r="111" spans="5:170" x14ac:dyDescent="0.15">
      <c r="FN111" s="177" t="s">
        <v>367</v>
      </c>
    </row>
    <row r="112" spans="5:170" x14ac:dyDescent="0.15">
      <c r="FN112" s="177" t="s">
        <v>368</v>
      </c>
    </row>
    <row r="113" spans="170:170" x14ac:dyDescent="0.15">
      <c r="FN113" s="177" t="s">
        <v>369</v>
      </c>
    </row>
    <row r="114" spans="170:170" x14ac:dyDescent="0.15">
      <c r="FN114" s="177" t="s">
        <v>597</v>
      </c>
    </row>
    <row r="115" spans="170:170" x14ac:dyDescent="0.15">
      <c r="FN115" s="177" t="s">
        <v>370</v>
      </c>
    </row>
    <row r="116" spans="170:170" x14ac:dyDescent="0.15">
      <c r="FN116" s="177" t="s">
        <v>372</v>
      </c>
    </row>
    <row r="117" spans="170:170" x14ac:dyDescent="0.15">
      <c r="FN117" s="177" t="s">
        <v>389</v>
      </c>
    </row>
    <row r="118" spans="170:170" x14ac:dyDescent="0.15">
      <c r="FN118" s="177" t="s">
        <v>598</v>
      </c>
    </row>
    <row r="119" spans="170:170" x14ac:dyDescent="0.15">
      <c r="FN119" s="177" t="s">
        <v>807</v>
      </c>
    </row>
    <row r="120" spans="170:170" x14ac:dyDescent="0.15">
      <c r="FN120" s="177" t="s">
        <v>587</v>
      </c>
    </row>
    <row r="121" spans="170:170" x14ac:dyDescent="0.15">
      <c r="FN121" s="177" t="s">
        <v>599</v>
      </c>
    </row>
    <row r="122" spans="170:170" x14ac:dyDescent="0.15">
      <c r="FN122" s="177" t="s">
        <v>600</v>
      </c>
    </row>
    <row r="123" spans="170:170" x14ac:dyDescent="0.15">
      <c r="FN123" s="177" t="s">
        <v>560</v>
      </c>
    </row>
    <row r="124" spans="170:170" x14ac:dyDescent="0.15">
      <c r="FN124" s="177" t="s">
        <v>137</v>
      </c>
    </row>
    <row r="125" spans="170:170" x14ac:dyDescent="0.15">
      <c r="FN125" s="177" t="s">
        <v>446</v>
      </c>
    </row>
    <row r="126" spans="170:170" x14ac:dyDescent="0.15">
      <c r="FN126" s="177" t="s">
        <v>308</v>
      </c>
    </row>
    <row r="127" spans="170:170" x14ac:dyDescent="0.15">
      <c r="FN127" s="177" t="s">
        <v>476</v>
      </c>
    </row>
    <row r="128" spans="170:170" x14ac:dyDescent="0.15">
      <c r="FN128" s="177" t="s">
        <v>496</v>
      </c>
    </row>
    <row r="129" spans="170:170" x14ac:dyDescent="0.15">
      <c r="FN129" s="177" t="s">
        <v>477</v>
      </c>
    </row>
    <row r="130" spans="170:170" x14ac:dyDescent="0.15">
      <c r="FN130" s="177" t="s">
        <v>478</v>
      </c>
    </row>
    <row r="131" spans="170:170" x14ac:dyDescent="0.15">
      <c r="FN131" s="177" t="s">
        <v>503</v>
      </c>
    </row>
    <row r="132" spans="170:170" x14ac:dyDescent="0.15">
      <c r="FN132" s="177" t="s">
        <v>504</v>
      </c>
    </row>
    <row r="133" spans="170:170" x14ac:dyDescent="0.15">
      <c r="FN133" s="177" t="s">
        <v>710</v>
      </c>
    </row>
    <row r="134" spans="170:170" x14ac:dyDescent="0.15">
      <c r="FN134" s="172" t="s">
        <v>825</v>
      </c>
    </row>
    <row r="135" spans="170:170" x14ac:dyDescent="0.15">
      <c r="FN135" s="177" t="s">
        <v>505</v>
      </c>
    </row>
    <row r="136" spans="170:170" x14ac:dyDescent="0.15">
      <c r="FN136" s="177" t="s">
        <v>351</v>
      </c>
    </row>
    <row r="137" spans="170:170" x14ac:dyDescent="0.15">
      <c r="FN137" s="177" t="s">
        <v>737</v>
      </c>
    </row>
    <row r="138" spans="170:170" x14ac:dyDescent="0.15">
      <c r="FN138" s="177" t="s">
        <v>506</v>
      </c>
    </row>
    <row r="139" spans="170:170" x14ac:dyDescent="0.15">
      <c r="FN139" s="177" t="s">
        <v>651</v>
      </c>
    </row>
    <row r="140" spans="170:170" x14ac:dyDescent="0.15">
      <c r="FN140" s="177" t="s">
        <v>706</v>
      </c>
    </row>
    <row r="141" spans="170:170" x14ac:dyDescent="0.15">
      <c r="FN141" s="177" t="s">
        <v>507</v>
      </c>
    </row>
    <row r="142" spans="170:170" x14ac:dyDescent="0.15">
      <c r="FN142" s="177" t="s">
        <v>264</v>
      </c>
    </row>
    <row r="143" spans="170:170" x14ac:dyDescent="0.15">
      <c r="FN143" s="177" t="s">
        <v>509</v>
      </c>
    </row>
    <row r="144" spans="170:170" x14ac:dyDescent="0.15">
      <c r="FN144" s="177" t="s">
        <v>511</v>
      </c>
    </row>
    <row r="145" spans="170:170" x14ac:dyDescent="0.15">
      <c r="FN145" s="177" t="s">
        <v>512</v>
      </c>
    </row>
    <row r="146" spans="170:170" x14ac:dyDescent="0.15">
      <c r="FN146" s="177" t="s">
        <v>707</v>
      </c>
    </row>
    <row r="147" spans="170:170" x14ac:dyDescent="0.15">
      <c r="FN147" s="177" t="s">
        <v>363</v>
      </c>
    </row>
    <row r="148" spans="170:170" x14ac:dyDescent="0.15">
      <c r="FN148" s="177" t="s">
        <v>513</v>
      </c>
    </row>
    <row r="149" spans="170:170" x14ac:dyDescent="0.15">
      <c r="FN149" s="177" t="s">
        <v>514</v>
      </c>
    </row>
    <row r="150" spans="170:170" x14ac:dyDescent="0.15">
      <c r="FN150" s="177" t="s">
        <v>462</v>
      </c>
    </row>
    <row r="151" spans="170:170" x14ac:dyDescent="0.15">
      <c r="FN151" s="177" t="s">
        <v>515</v>
      </c>
    </row>
    <row r="152" spans="170:170" x14ac:dyDescent="0.15">
      <c r="FN152" s="177" t="s">
        <v>718</v>
      </c>
    </row>
    <row r="153" spans="170:170" x14ac:dyDescent="0.15">
      <c r="FN153" s="177" t="s">
        <v>451</v>
      </c>
    </row>
    <row r="154" spans="170:170" x14ac:dyDescent="0.15">
      <c r="FN154" s="177" t="s">
        <v>719</v>
      </c>
    </row>
    <row r="155" spans="170:170" x14ac:dyDescent="0.15">
      <c r="FN155" s="177" t="s">
        <v>657</v>
      </c>
    </row>
    <row r="156" spans="170:170" x14ac:dyDescent="0.15">
      <c r="FN156" s="177" t="s">
        <v>355</v>
      </c>
    </row>
    <row r="157" spans="170:170" x14ac:dyDescent="0.15">
      <c r="FN157" s="177" t="s">
        <v>356</v>
      </c>
    </row>
    <row r="158" spans="170:170" x14ac:dyDescent="0.15">
      <c r="FN158" s="177" t="s">
        <v>452</v>
      </c>
    </row>
    <row r="159" spans="170:170" x14ac:dyDescent="0.15">
      <c r="FN159" s="177" t="s">
        <v>659</v>
      </c>
    </row>
    <row r="160" spans="170:170" x14ac:dyDescent="0.15">
      <c r="FN160" s="177" t="s">
        <v>725</v>
      </c>
    </row>
    <row r="161" spans="170:170" x14ac:dyDescent="0.15">
      <c r="FN161" s="177" t="s">
        <v>726</v>
      </c>
    </row>
    <row r="162" spans="170:170" x14ac:dyDescent="0.15">
      <c r="FN162" s="177" t="s">
        <v>330</v>
      </c>
    </row>
    <row r="163" spans="170:170" x14ac:dyDescent="0.15">
      <c r="FN163" s="177" t="s">
        <v>329</v>
      </c>
    </row>
    <row r="164" spans="170:170" x14ac:dyDescent="0.15">
      <c r="FN164" s="177" t="s">
        <v>684</v>
      </c>
    </row>
    <row r="165" spans="170:170" x14ac:dyDescent="0.15">
      <c r="FN165" s="177" t="s">
        <v>685</v>
      </c>
    </row>
    <row r="166" spans="170:170" x14ac:dyDescent="0.15">
      <c r="FN166" s="177" t="s">
        <v>686</v>
      </c>
    </row>
    <row r="167" spans="170:170" x14ac:dyDescent="0.15">
      <c r="FN167" s="177" t="s">
        <v>687</v>
      </c>
    </row>
    <row r="168" spans="170:170" x14ac:dyDescent="0.15">
      <c r="FN168" s="177" t="s">
        <v>688</v>
      </c>
    </row>
    <row r="169" spans="170:170" x14ac:dyDescent="0.15">
      <c r="FN169" s="177" t="s">
        <v>727</v>
      </c>
    </row>
    <row r="170" spans="170:170" x14ac:dyDescent="0.15">
      <c r="FN170" s="177" t="s">
        <v>827</v>
      </c>
    </row>
    <row r="171" spans="170:170" x14ac:dyDescent="0.15">
      <c r="FN171" s="177" t="s">
        <v>728</v>
      </c>
    </row>
    <row r="172" spans="170:170" x14ac:dyDescent="0.15">
      <c r="FN172" s="177" t="s">
        <v>689</v>
      </c>
    </row>
    <row r="173" spans="170:170" x14ac:dyDescent="0.15">
      <c r="FN173" s="177" t="s">
        <v>714</v>
      </c>
    </row>
    <row r="174" spans="170:170" x14ac:dyDescent="0.15">
      <c r="FN174" s="177" t="s">
        <v>690</v>
      </c>
    </row>
    <row r="175" spans="170:170" x14ac:dyDescent="0.15">
      <c r="FN175" s="177" t="s">
        <v>691</v>
      </c>
    </row>
    <row r="176" spans="170:170" x14ac:dyDescent="0.15">
      <c r="FN176" s="177" t="s">
        <v>692</v>
      </c>
    </row>
    <row r="177" spans="170:170" x14ac:dyDescent="0.15">
      <c r="FN177" s="177" t="s">
        <v>693</v>
      </c>
    </row>
    <row r="178" spans="170:170" x14ac:dyDescent="0.15">
      <c r="FN178" s="177" t="s">
        <v>694</v>
      </c>
    </row>
    <row r="179" spans="170:170" x14ac:dyDescent="0.15">
      <c r="FN179" s="177" t="s">
        <v>736</v>
      </c>
    </row>
    <row r="180" spans="170:170" x14ac:dyDescent="0.15">
      <c r="FN180" s="177" t="s">
        <v>756</v>
      </c>
    </row>
    <row r="181" spans="170:170" x14ac:dyDescent="0.15">
      <c r="FN181" s="177" t="s">
        <v>695</v>
      </c>
    </row>
    <row r="182" spans="170:170" x14ac:dyDescent="0.15">
      <c r="FN182" s="177" t="s">
        <v>696</v>
      </c>
    </row>
    <row r="183" spans="170:170" x14ac:dyDescent="0.15">
      <c r="FN183" s="177" t="s">
        <v>531</v>
      </c>
    </row>
    <row r="184" spans="170:170" x14ac:dyDescent="0.15">
      <c r="FN184" s="177" t="s">
        <v>697</v>
      </c>
    </row>
    <row r="185" spans="170:170" x14ac:dyDescent="0.15">
      <c r="FN185" s="177" t="s">
        <v>532</v>
      </c>
    </row>
    <row r="186" spans="170:170" x14ac:dyDescent="0.15">
      <c r="FN186" s="177" t="s">
        <v>533</v>
      </c>
    </row>
    <row r="187" spans="170:170" x14ac:dyDescent="0.15">
      <c r="FN187" s="177" t="s">
        <v>360</v>
      </c>
    </row>
    <row r="188" spans="170:170" x14ac:dyDescent="0.15">
      <c r="FN188" s="177" t="s">
        <v>641</v>
      </c>
    </row>
    <row r="189" spans="170:170" x14ac:dyDescent="0.15">
      <c r="FN189" s="177" t="s">
        <v>567</v>
      </c>
    </row>
    <row r="190" spans="170:170" x14ac:dyDescent="0.15">
      <c r="FN190" s="177" t="s">
        <v>666</v>
      </c>
    </row>
    <row r="191" spans="170:170" x14ac:dyDescent="0.15">
      <c r="FN191" s="177" t="s">
        <v>382</v>
      </c>
    </row>
    <row r="192" spans="170:170" x14ac:dyDescent="0.15">
      <c r="FN192" s="177" t="s">
        <v>821</v>
      </c>
    </row>
    <row r="193" spans="170:170" x14ac:dyDescent="0.15">
      <c r="FN193" s="177" t="s">
        <v>698</v>
      </c>
    </row>
    <row r="194" spans="170:170" x14ac:dyDescent="0.15">
      <c r="FN194" s="177" t="s">
        <v>338</v>
      </c>
    </row>
    <row r="195" spans="170:170" x14ac:dyDescent="0.15">
      <c r="FN195" s="177" t="s">
        <v>642</v>
      </c>
    </row>
    <row r="196" spans="170:170" x14ac:dyDescent="0.15">
      <c r="FN196" s="177" t="s">
        <v>339</v>
      </c>
    </row>
    <row r="197" spans="170:170" x14ac:dyDescent="0.15">
      <c r="FN197" s="177" t="s">
        <v>340</v>
      </c>
    </row>
    <row r="198" spans="170:170" x14ac:dyDescent="0.15">
      <c r="FN198" s="177" t="s">
        <v>341</v>
      </c>
    </row>
    <row r="199" spans="170:170" x14ac:dyDescent="0.15">
      <c r="FN199" s="177" t="s">
        <v>383</v>
      </c>
    </row>
    <row r="200" spans="170:170" x14ac:dyDescent="0.15">
      <c r="FN200" s="177" t="s">
        <v>384</v>
      </c>
    </row>
    <row r="201" spans="170:170" x14ac:dyDescent="0.15">
      <c r="FN201" s="177" t="s">
        <v>342</v>
      </c>
    </row>
    <row r="202" spans="170:170" x14ac:dyDescent="0.15">
      <c r="FN202" s="177" t="s">
        <v>409</v>
      </c>
    </row>
    <row r="203" spans="170:170" x14ac:dyDescent="0.15">
      <c r="FN203" s="177" t="s">
        <v>410</v>
      </c>
    </row>
    <row r="204" spans="170:170" x14ac:dyDescent="0.15">
      <c r="FN204" s="177" t="s">
        <v>534</v>
      </c>
    </row>
    <row r="205" spans="170:170" x14ac:dyDescent="0.15">
      <c r="FN205" s="177" t="s">
        <v>575</v>
      </c>
    </row>
    <row r="206" spans="170:170" x14ac:dyDescent="0.15">
      <c r="FN206" s="177" t="s">
        <v>669</v>
      </c>
    </row>
    <row r="207" spans="170:170" x14ac:dyDescent="0.15">
      <c r="FN207" s="177" t="s">
        <v>810</v>
      </c>
    </row>
    <row r="208" spans="170:170" x14ac:dyDescent="0.15">
      <c r="FN208" t="s">
        <v>810</v>
      </c>
    </row>
    <row r="209" spans="170:170" x14ac:dyDescent="0.15">
      <c r="FN209" s="31"/>
    </row>
  </sheetData>
  <mergeCells count="13">
    <mergeCell ref="BS3:CF3"/>
    <mergeCell ref="F2:S2"/>
    <mergeCell ref="CG3:CT3"/>
    <mergeCell ref="EY3:FL3"/>
    <mergeCell ref="CU3:DH3"/>
    <mergeCell ref="DI3:DV3"/>
    <mergeCell ref="DW3:EJ3"/>
    <mergeCell ref="EK3:EX3"/>
    <mergeCell ref="A3:N3"/>
    <mergeCell ref="O3:AB3"/>
    <mergeCell ref="AC3:AP3"/>
    <mergeCell ref="AQ3:BD3"/>
    <mergeCell ref="BE3:BR3"/>
  </mergeCells>
  <phoneticPr fontId="10"/>
  <conditionalFormatting sqref="FN4">
    <cfRule type="expression" dxfId="17" priority="3" stopIfTrue="1">
      <formula>$G$8="E"</formula>
    </cfRule>
  </conditionalFormatting>
  <conditionalFormatting sqref="FN3">
    <cfRule type="expression" dxfId="16" priority="2" stopIfTrue="1">
      <formula>$G$8="E"</formula>
    </cfRule>
  </conditionalFormatting>
  <conditionalFormatting sqref="FN70">
    <cfRule type="expression" dxfId="15" priority="1" stopIfTrue="1">
      <formula>$G$8="E"</formula>
    </cfRule>
  </conditionalFormatting>
  <dataValidations count="2">
    <dataValidation type="list" allowBlank="1" showInputMessage="1" showErrorMessage="1" sqref="F6:F20 F24:F38 F42:F56 M6:M20 M24:M38 M42:M56 T6:T20 T24:T38 T42:T56 AA6:AA20 AA24:AA38 AA42:AA56 AH6:AH20 AH24:AH38 AH42:AH56 AO6:AO20 AO24:AO38 AO42:AO56 AV6:AV20 AV24:AV38 AV42:AV56 BC6:BC20 BC24:BC38 BC42:BC56 BJ6:BJ20 BJ24:BJ38 BJ42:BJ56 BQ6:BQ20 BQ24:BQ38 BQ42:BQ56 BX6:BX20 BX24:BX38 BX42:BX56 CE6:CE20 CE24:CE38 CE42:CE56 CL6:CL20 CL24:CL38 CL42:CL56 CS6:CS20 CS24:CS38 CS42:CS56 CZ6:CZ20 CZ24:CZ38 CZ42:CZ56 DG6:DG20 DG24:DG38 DG42:DG56 DN6:DN20 DN24:DN38 DN42:DN56 DU6:DU20 DU24:DU38 DU42:DU56 EB6:EB20 EB24:EB38 EB42:EB56 EI6:EI20 EI24:EI38 EI42:EI56 EW42:EW56 EP6:EP20 EP24:EP38 FK42:FK56 EW6:EW20 EW24:EW38 FD6:FD20 FK6:FK20 FD24:FD38 FK24:FK38 FD42:FD56 EP42:EP56" xr:uid="{00000000-0002-0000-0600-000000000000}">
      <formula1>$FN$1:$FN$229</formula1>
    </dataValidation>
    <dataValidation allowBlank="1" showInputMessage="1" showErrorMessage="1" sqref="FN209 FN182:FN207 FN78:FN139 FN25:FN74 FN143:FN180 FN3:FN20" xr:uid="{00000000-0002-0000-0600-000001000000}"/>
  </dataValidations>
  <hyperlinks>
    <hyperlink ref="A1" r:id="rId1" display="http://www.fraispn.com/paypal.html" xr:uid="{00000000-0004-0000-0600-000000000000}"/>
  </hyperlinks>
  <printOptions horizontalCentered="1" verticalCentered="1"/>
  <pageMargins left="0.39370078740157483" right="0.39370078740157483" top="0.19685039370078741" bottom="0.19685039370078741" header="0" footer="0"/>
  <pageSetup paperSize="0" orientation="portrait" horizontalDpi="4294967292" verticalDpi="4294967292"/>
  <headerFooter alignWithMargins="0">
    <oddHeader>&amp;L&amp;C&amp;"Helvetica,Gras"&amp;12Annexe &amp;A&amp;R</oddHeader>
    <oddFooter>&amp;L&amp;C&amp;R&amp;P/12</oddFooter>
  </headerFooter>
  <ignoredErrors>
    <ignoredError sqref="C2" emptyCellReferenc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20"/>
  <dimension ref="A1:G55"/>
  <sheetViews>
    <sheetView workbookViewId="0">
      <selection activeCell="A4" sqref="A4"/>
    </sheetView>
  </sheetViews>
  <sheetFormatPr baseColWidth="10" defaultRowHeight="12" x14ac:dyDescent="0.15"/>
  <cols>
    <col min="6" max="6" width="7.33203125" customWidth="1"/>
    <col min="7" max="7" width="14.83203125" style="26" customWidth="1"/>
  </cols>
  <sheetData>
    <row r="1" spans="1:7" x14ac:dyDescent="0.15">
      <c r="A1" s="168" t="s">
        <v>61</v>
      </c>
      <c r="B1" s="12"/>
      <c r="C1" s="19"/>
      <c r="D1" s="19"/>
      <c r="E1" s="19"/>
      <c r="F1" s="19"/>
      <c r="G1" s="69"/>
    </row>
    <row r="2" spans="1:7" x14ac:dyDescent="0.15">
      <c r="C2" s="4"/>
      <c r="D2" s="4"/>
      <c r="E2" s="4"/>
      <c r="F2" s="4"/>
    </row>
    <row r="3" spans="1:7" x14ac:dyDescent="0.15">
      <c r="A3" s="185" t="s">
        <v>822</v>
      </c>
      <c r="B3" s="185"/>
      <c r="C3" s="185"/>
      <c r="D3" s="185"/>
      <c r="E3" s="185"/>
      <c r="F3" s="185"/>
      <c r="G3" s="185"/>
    </row>
    <row r="7" spans="1:7" x14ac:dyDescent="0.15">
      <c r="B7" t="s">
        <v>672</v>
      </c>
      <c r="G7" s="117">
        <f>'6 - Déplacement Moyen Courrier'!F1+'6bis -Déplacement Long Courrier'!F1+'6bis -Déplacement Long Courrier'!M1</f>
        <v>0</v>
      </c>
    </row>
    <row r="8" spans="1:7" x14ac:dyDescent="0.15">
      <c r="G8" s="117"/>
    </row>
    <row r="9" spans="1:7" x14ac:dyDescent="0.15">
      <c r="B9" t="s">
        <v>604</v>
      </c>
      <c r="G9" s="117">
        <f>'6 - Déplacement Moyen Courrier'!M1+'6bis -Déplacement Long Courrier'!T1+'6bis -Déplacement Long Courrier'!AA1</f>
        <v>0</v>
      </c>
    </row>
    <row r="10" spans="1:7" x14ac:dyDescent="0.15">
      <c r="A10" s="9"/>
      <c r="B10" s="9"/>
      <c r="C10" s="9"/>
      <c r="D10" s="9"/>
      <c r="E10" s="9"/>
      <c r="F10" s="9"/>
      <c r="G10" s="132"/>
    </row>
    <row r="11" spans="1:7" x14ac:dyDescent="0.15">
      <c r="B11" t="s">
        <v>561</v>
      </c>
      <c r="G11" s="117">
        <f>'6 - Déplacement Moyen Courrier'!T1+'6bis -Déplacement Long Courrier'!AH1+'6bis -Déplacement Long Courrier'!AO1</f>
        <v>0</v>
      </c>
    </row>
    <row r="12" spans="1:7" x14ac:dyDescent="0.15">
      <c r="G12" s="117"/>
    </row>
    <row r="13" spans="1:7" x14ac:dyDescent="0.15">
      <c r="B13" t="s">
        <v>590</v>
      </c>
      <c r="G13" s="117">
        <f>'6 - Déplacement Moyen Courrier'!AA1+'6bis -Déplacement Long Courrier'!AV1+'6bis -Déplacement Long Courrier'!BC1</f>
        <v>0</v>
      </c>
    </row>
    <row r="14" spans="1:7" x14ac:dyDescent="0.15">
      <c r="G14" s="117"/>
    </row>
    <row r="15" spans="1:7" x14ac:dyDescent="0.15">
      <c r="B15" t="s">
        <v>562</v>
      </c>
      <c r="G15" s="117">
        <f>'6 - Déplacement Moyen Courrier'!AH1+'6bis -Déplacement Long Courrier'!BJ1+'6bis -Déplacement Long Courrier'!BQ1</f>
        <v>0</v>
      </c>
    </row>
    <row r="16" spans="1:7" x14ac:dyDescent="0.15">
      <c r="G16" s="117"/>
    </row>
    <row r="17" spans="2:7" x14ac:dyDescent="0.15">
      <c r="B17" t="s">
        <v>485</v>
      </c>
      <c r="G17" s="117">
        <f>'6 - Déplacement Moyen Courrier'!AO1+'6bis -Déplacement Long Courrier'!BX1+'6bis -Déplacement Long Courrier'!CE1</f>
        <v>0</v>
      </c>
    </row>
    <row r="18" spans="2:7" x14ac:dyDescent="0.15">
      <c r="G18" s="117"/>
    </row>
    <row r="19" spans="2:7" x14ac:dyDescent="0.15">
      <c r="B19" t="s">
        <v>563</v>
      </c>
      <c r="G19" s="117">
        <f>'6 - Déplacement Moyen Courrier'!AV1+'6bis -Déplacement Long Courrier'!CL1+'6bis -Déplacement Long Courrier'!CS1</f>
        <v>0</v>
      </c>
    </row>
    <row r="20" spans="2:7" x14ac:dyDescent="0.15">
      <c r="G20" s="117" t="s">
        <v>278</v>
      </c>
    </row>
    <row r="21" spans="2:7" x14ac:dyDescent="0.15">
      <c r="B21" t="s">
        <v>644</v>
      </c>
      <c r="G21" s="117">
        <f>'6 - Déplacement Moyen Courrier'!BC1+'6bis -Déplacement Long Courrier'!CZ1+'6bis -Déplacement Long Courrier'!DG1</f>
        <v>0</v>
      </c>
    </row>
    <row r="22" spans="2:7" x14ac:dyDescent="0.15">
      <c r="G22" s="117"/>
    </row>
    <row r="23" spans="2:7" x14ac:dyDescent="0.15">
      <c r="B23" t="s">
        <v>564</v>
      </c>
      <c r="G23" s="117">
        <f>'6 - Déplacement Moyen Courrier'!BJ1+'6bis -Déplacement Long Courrier'!DN1+'6bis -Déplacement Long Courrier'!DU1</f>
        <v>0</v>
      </c>
    </row>
    <row r="24" spans="2:7" x14ac:dyDescent="0.15">
      <c r="G24" s="117"/>
    </row>
    <row r="25" spans="2:7" x14ac:dyDescent="0.15">
      <c r="B25" t="s">
        <v>703</v>
      </c>
      <c r="G25" s="117">
        <f>'6 - Déplacement Moyen Courrier'!BQ1+'6bis -Déplacement Long Courrier'!EB1+'6bis -Déplacement Long Courrier'!EI1</f>
        <v>0</v>
      </c>
    </row>
    <row r="26" spans="2:7" x14ac:dyDescent="0.15">
      <c r="G26" s="117"/>
    </row>
    <row r="27" spans="2:7" x14ac:dyDescent="0.15">
      <c r="B27" t="s">
        <v>565</v>
      </c>
      <c r="G27" s="117">
        <f>'6 - Déplacement Moyen Courrier'!BX1+'6bis -Déplacement Long Courrier'!EP1+'6bis -Déplacement Long Courrier'!EW1</f>
        <v>0</v>
      </c>
    </row>
    <row r="28" spans="2:7" x14ac:dyDescent="0.15">
      <c r="G28" s="117"/>
    </row>
    <row r="29" spans="2:7" x14ac:dyDescent="0.15">
      <c r="B29" t="s">
        <v>704</v>
      </c>
      <c r="G29" s="117">
        <f>'6 - Déplacement Moyen Courrier'!CE1+'6bis -Déplacement Long Courrier'!FD1+'6bis -Déplacement Long Courrier'!FK1</f>
        <v>0</v>
      </c>
    </row>
    <row r="30" spans="2:7" x14ac:dyDescent="0.15">
      <c r="G30" s="117"/>
    </row>
    <row r="31" spans="2:7" x14ac:dyDescent="0.15">
      <c r="G31" s="117"/>
    </row>
    <row r="32" spans="2:7" x14ac:dyDescent="0.15">
      <c r="G32" s="117"/>
    </row>
    <row r="33" spans="1:7" x14ac:dyDescent="0.15">
      <c r="B33" t="s">
        <v>523</v>
      </c>
      <c r="G33" s="117">
        <f>SUM(G7:G29)</f>
        <v>0</v>
      </c>
    </row>
    <row r="45" spans="1:7" x14ac:dyDescent="0.15">
      <c r="A45" s="3"/>
      <c r="B45" s="3"/>
      <c r="C45" s="3"/>
      <c r="D45" s="3"/>
      <c r="E45" s="3"/>
      <c r="F45" s="3"/>
      <c r="G45" s="24"/>
    </row>
    <row r="54" spans="1:7" x14ac:dyDescent="0.15">
      <c r="C54" s="4"/>
      <c r="D54" s="4"/>
      <c r="E54" s="4"/>
      <c r="F54" s="4"/>
    </row>
    <row r="55" spans="1:7" x14ac:dyDescent="0.15">
      <c r="A55" s="20"/>
      <c r="B55" s="20"/>
      <c r="C55" s="20"/>
      <c r="D55" s="20"/>
      <c r="E55" s="20"/>
      <c r="F55" s="20"/>
      <c r="G55" s="20"/>
    </row>
  </sheetData>
  <mergeCells count="1">
    <mergeCell ref="A3:G3"/>
  </mergeCells>
  <hyperlinks>
    <hyperlink ref="A1" r:id="rId1" display="http://www.fraispn.com/paypal.html" xr:uid="{00000000-0004-0000-0700-000000000000}"/>
  </hyperlinks>
  <pageMargins left="0.78740157480314965" right="0.78740157480314965" top="0.98425196850393704" bottom="0.98425196850393704" header="0.51181102362204722" footer="0.51181102362204722"/>
  <pageSetup paperSize="0" orientation="portrait" horizontalDpi="4294967292" verticalDpi="4294967292"/>
  <headerFooter alignWithMargins="0">
    <oddHeader>&amp;L&amp;C&amp;"Helvetica,Gras"&amp;12Annexe &amp;A&amp;R</oddHeader>
    <oddFooter>&amp;L&amp;C&amp;R&amp;P/&amp;N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4"/>
  <dimension ref="A1:Q514"/>
  <sheetViews>
    <sheetView tabSelected="1" topLeftCell="A153" zoomScale="125" zoomScaleNormal="125" zoomScaleSheetLayoutView="125" workbookViewId="0">
      <selection activeCell="D197" sqref="D197:F197"/>
    </sheetView>
  </sheetViews>
  <sheetFormatPr baseColWidth="10" defaultRowHeight="12" x14ac:dyDescent="0.15"/>
  <cols>
    <col min="1" max="1" width="19.1640625" customWidth="1"/>
    <col min="2" max="2" width="11.33203125" customWidth="1"/>
    <col min="3" max="3" width="7.83203125" customWidth="1"/>
    <col min="4" max="4" width="11" bestFit="1" customWidth="1"/>
    <col min="5" max="5" width="10.6640625" customWidth="1"/>
    <col min="6" max="6" width="12.33203125" style="150" customWidth="1"/>
    <col min="7" max="7" width="4.6640625" customWidth="1"/>
    <col min="8" max="8" width="11.6640625" style="154" customWidth="1"/>
    <col min="9" max="9" width="9.83203125" style="154" customWidth="1"/>
    <col min="10" max="10" width="22" customWidth="1"/>
    <col min="11" max="12" width="10.83203125" style="160"/>
    <col min="17" max="17" width="24.6640625" customWidth="1"/>
  </cols>
  <sheetData>
    <row r="1" spans="1:10" x14ac:dyDescent="0.15">
      <c r="A1" s="168" t="s">
        <v>61</v>
      </c>
      <c r="B1" s="12"/>
      <c r="C1" s="19"/>
      <c r="D1" s="19"/>
      <c r="E1" s="19"/>
      <c r="F1" s="147"/>
      <c r="G1" s="16"/>
      <c r="H1" s="152"/>
      <c r="I1" s="153"/>
      <c r="J1" s="14"/>
    </row>
    <row r="2" spans="1:10" ht="16" x14ac:dyDescent="0.2">
      <c r="A2" s="29"/>
      <c r="B2" s="14"/>
      <c r="C2" s="30"/>
      <c r="D2" s="30"/>
      <c r="E2" s="30"/>
      <c r="F2" s="148"/>
      <c r="G2" s="25"/>
      <c r="H2" s="153"/>
      <c r="I2" s="153"/>
      <c r="J2" s="14"/>
    </row>
    <row r="3" spans="1:10" ht="31" customHeight="1" x14ac:dyDescent="0.15">
      <c r="A3" s="189" t="s">
        <v>332</v>
      </c>
      <c r="B3" s="189"/>
      <c r="C3" s="189"/>
      <c r="D3" s="189"/>
      <c r="E3" s="189"/>
      <c r="F3" s="189"/>
      <c r="G3" s="189"/>
      <c r="H3" s="189"/>
      <c r="I3" s="151"/>
    </row>
    <row r="4" spans="1:10" ht="13" customHeight="1" x14ac:dyDescent="0.15">
      <c r="A4" s="140"/>
      <c r="B4" s="140"/>
      <c r="C4" s="140"/>
      <c r="D4" s="140"/>
      <c r="E4" s="140"/>
      <c r="F4" s="149"/>
      <c r="G4" s="140"/>
      <c r="H4" s="151"/>
      <c r="I4" s="151"/>
    </row>
    <row r="5" spans="1:10" x14ac:dyDescent="0.15">
      <c r="A5" t="s">
        <v>667</v>
      </c>
      <c r="C5" s="4"/>
      <c r="D5" s="4"/>
      <c r="E5" s="133">
        <v>149</v>
      </c>
    </row>
    <row r="6" spans="1:10" x14ac:dyDescent="0.15">
      <c r="C6" s="4"/>
      <c r="D6" s="4"/>
      <c r="E6" s="4"/>
      <c r="G6" s="133"/>
    </row>
    <row r="7" spans="1:10" x14ac:dyDescent="0.15">
      <c r="A7" t="s">
        <v>473</v>
      </c>
      <c r="C7" s="4"/>
      <c r="D7" s="4"/>
      <c r="E7" s="4"/>
      <c r="G7" s="1"/>
    </row>
    <row r="8" spans="1:10" x14ac:dyDescent="0.15">
      <c r="B8" t="s">
        <v>713</v>
      </c>
      <c r="C8" s="4"/>
      <c r="D8" s="4"/>
      <c r="E8" s="4"/>
      <c r="G8" s="1"/>
    </row>
    <row r="9" spans="1:10" x14ac:dyDescent="0.15">
      <c r="C9" s="4"/>
      <c r="D9" s="4"/>
      <c r="E9" s="4"/>
      <c r="G9" s="1"/>
    </row>
    <row r="10" spans="1:10" x14ac:dyDescent="0.15">
      <c r="A10" t="s">
        <v>774</v>
      </c>
      <c r="C10" s="4"/>
      <c r="D10" s="4"/>
      <c r="E10" s="4"/>
      <c r="G10" s="1"/>
    </row>
    <row r="11" spans="1:10" x14ac:dyDescent="0.15">
      <c r="C11" s="4"/>
      <c r="D11" s="4"/>
      <c r="E11" s="4"/>
      <c r="G11" s="1"/>
    </row>
    <row r="12" spans="1:10" x14ac:dyDescent="0.15">
      <c r="A12" t="s">
        <v>473</v>
      </c>
      <c r="C12" s="4"/>
      <c r="D12" s="4"/>
      <c r="E12" s="4"/>
      <c r="G12" s="1"/>
    </row>
    <row r="13" spans="1:10" x14ac:dyDescent="0.15">
      <c r="B13" t="s">
        <v>680</v>
      </c>
      <c r="C13" s="4"/>
      <c r="D13" s="4"/>
      <c r="E13" s="4"/>
      <c r="G13" s="1"/>
    </row>
    <row r="14" spans="1:10" x14ac:dyDescent="0.15">
      <c r="C14" s="4"/>
      <c r="D14" s="4"/>
      <c r="E14" s="4"/>
      <c r="G14" s="1"/>
    </row>
    <row r="15" spans="1:10" x14ac:dyDescent="0.15">
      <c r="A15" s="186" t="s">
        <v>602</v>
      </c>
      <c r="B15" s="187" t="s">
        <v>814</v>
      </c>
      <c r="C15" s="188" t="s">
        <v>603</v>
      </c>
      <c r="D15" s="190" t="s">
        <v>535</v>
      </c>
      <c r="E15" s="190"/>
      <c r="F15" s="191" t="s">
        <v>463</v>
      </c>
      <c r="G15" s="187" t="s">
        <v>654</v>
      </c>
      <c r="H15" s="192" t="s">
        <v>812</v>
      </c>
      <c r="I15" s="159"/>
    </row>
    <row r="16" spans="1:10" x14ac:dyDescent="0.15">
      <c r="A16" s="186"/>
      <c r="B16" s="187"/>
      <c r="C16" s="188"/>
      <c r="D16" s="141">
        <v>40907</v>
      </c>
      <c r="E16" s="141">
        <v>41273</v>
      </c>
      <c r="F16" s="191"/>
      <c r="G16" s="187"/>
      <c r="H16" s="192"/>
      <c r="I16" s="157"/>
    </row>
    <row r="17" spans="1:9" s="23" customFormat="1" x14ac:dyDescent="0.15">
      <c r="A17" s="170" t="s">
        <v>413</v>
      </c>
      <c r="B17" s="171">
        <v>279</v>
      </c>
      <c r="C17" s="22" t="s">
        <v>464</v>
      </c>
      <c r="D17" s="174">
        <v>1.0541</v>
      </c>
      <c r="E17" s="174">
        <v>1.1993</v>
      </c>
      <c r="F17" s="174">
        <v>1.1267</v>
      </c>
      <c r="G17" s="1" t="s">
        <v>466</v>
      </c>
      <c r="H17" s="155">
        <f>B17/F17</f>
        <v>247.62580988728143</v>
      </c>
      <c r="I17" s="155"/>
    </row>
    <row r="18" spans="1:9" s="23" customFormat="1" x14ac:dyDescent="0.15">
      <c r="A18" s="170" t="s">
        <v>540</v>
      </c>
      <c r="B18" s="171">
        <v>138</v>
      </c>
      <c r="C18" s="22" t="s">
        <v>539</v>
      </c>
      <c r="D18" s="174">
        <v>1</v>
      </c>
      <c r="E18" s="174">
        <v>1</v>
      </c>
      <c r="F18" s="174">
        <v>1</v>
      </c>
      <c r="G18" s="1" t="s">
        <v>466</v>
      </c>
      <c r="H18" s="155">
        <f t="shared" ref="H18:H81" si="0">B18/F18</f>
        <v>138</v>
      </c>
      <c r="I18" s="155"/>
    </row>
    <row r="19" spans="1:9" x14ac:dyDescent="0.15">
      <c r="A19" s="31" t="s">
        <v>414</v>
      </c>
      <c r="B19" s="171">
        <v>180</v>
      </c>
      <c r="C19" s="22" t="s">
        <v>539</v>
      </c>
      <c r="D19" s="174">
        <v>1</v>
      </c>
      <c r="E19" s="174">
        <v>1</v>
      </c>
      <c r="F19" s="174">
        <v>1</v>
      </c>
      <c r="G19" s="1" t="s">
        <v>466</v>
      </c>
      <c r="H19" s="155">
        <f t="shared" si="0"/>
        <v>180</v>
      </c>
      <c r="I19" s="155"/>
    </row>
    <row r="20" spans="1:9" x14ac:dyDescent="0.15">
      <c r="A20" s="31" t="s">
        <v>415</v>
      </c>
      <c r="B20" s="171">
        <v>11000</v>
      </c>
      <c r="C20" s="22" t="s">
        <v>416</v>
      </c>
      <c r="D20" s="174">
        <v>116.1259</v>
      </c>
      <c r="E20" s="174">
        <v>137.7533</v>
      </c>
      <c r="F20" s="174">
        <v>126.9396</v>
      </c>
      <c r="G20" s="1" t="s">
        <v>655</v>
      </c>
      <c r="H20" s="155">
        <f t="shared" si="0"/>
        <v>86.655385710999568</v>
      </c>
      <c r="I20" s="155"/>
    </row>
    <row r="21" spans="1:9" x14ac:dyDescent="0.15">
      <c r="A21" s="31" t="s">
        <v>538</v>
      </c>
      <c r="B21" s="169">
        <v>149</v>
      </c>
      <c r="C21" s="15" t="s">
        <v>539</v>
      </c>
      <c r="D21" s="174">
        <v>1</v>
      </c>
      <c r="E21" s="174">
        <v>1</v>
      </c>
      <c r="F21" s="174">
        <v>1</v>
      </c>
      <c r="G21" s="1" t="s">
        <v>655</v>
      </c>
      <c r="H21" s="155">
        <f t="shared" si="0"/>
        <v>149</v>
      </c>
      <c r="I21" s="155"/>
    </row>
    <row r="22" spans="1:9" x14ac:dyDescent="0.15">
      <c r="A22" s="31" t="s">
        <v>417</v>
      </c>
      <c r="B22" s="169">
        <v>118</v>
      </c>
      <c r="C22" s="15" t="s">
        <v>539</v>
      </c>
      <c r="D22" s="174">
        <v>1</v>
      </c>
      <c r="E22" s="174">
        <v>1</v>
      </c>
      <c r="F22" s="174">
        <v>1</v>
      </c>
      <c r="G22" s="1" t="s">
        <v>655</v>
      </c>
      <c r="H22" s="155">
        <f t="shared" si="0"/>
        <v>118</v>
      </c>
      <c r="I22" s="155"/>
    </row>
    <row r="23" spans="1:9" x14ac:dyDescent="0.15">
      <c r="A23" s="31" t="s">
        <v>775</v>
      </c>
      <c r="B23" s="169">
        <v>300</v>
      </c>
      <c r="C23" s="15" t="s">
        <v>539</v>
      </c>
      <c r="D23" s="174">
        <v>1</v>
      </c>
      <c r="E23" s="174">
        <v>1</v>
      </c>
      <c r="F23" s="174">
        <v>1</v>
      </c>
      <c r="G23" s="1" t="s">
        <v>466</v>
      </c>
      <c r="H23" s="155">
        <f t="shared" si="0"/>
        <v>300</v>
      </c>
      <c r="I23" s="155"/>
    </row>
    <row r="24" spans="1:9" x14ac:dyDescent="0.15">
      <c r="A24" s="31" t="s">
        <v>71</v>
      </c>
      <c r="B24" s="169">
        <v>208</v>
      </c>
      <c r="C24" s="15" t="s">
        <v>464</v>
      </c>
      <c r="D24" s="174">
        <v>1.0541</v>
      </c>
      <c r="E24" s="174">
        <v>1.1993</v>
      </c>
      <c r="F24" s="174">
        <v>1.1267</v>
      </c>
      <c r="G24" s="1" t="s">
        <v>466</v>
      </c>
      <c r="H24" s="155">
        <f t="shared" si="0"/>
        <v>184.60992278334959</v>
      </c>
      <c r="I24" s="155"/>
    </row>
    <row r="25" spans="1:9" x14ac:dyDescent="0.15">
      <c r="A25" s="31" t="s">
        <v>568</v>
      </c>
      <c r="B25" s="169">
        <v>230</v>
      </c>
      <c r="C25" s="15" t="s">
        <v>464</v>
      </c>
      <c r="D25" s="174">
        <v>1.0541</v>
      </c>
      <c r="E25" s="174">
        <v>1.1993</v>
      </c>
      <c r="F25" s="174">
        <v>1.1267</v>
      </c>
      <c r="G25" s="1" t="s">
        <v>466</v>
      </c>
      <c r="H25" s="155">
        <f t="shared" si="0"/>
        <v>204.13597230851158</v>
      </c>
      <c r="I25" s="155"/>
    </row>
    <row r="26" spans="1:9" x14ac:dyDescent="0.15">
      <c r="A26" s="31" t="s">
        <v>776</v>
      </c>
      <c r="B26" s="169">
        <v>158</v>
      </c>
      <c r="C26" s="15" t="s">
        <v>539</v>
      </c>
      <c r="D26" s="174">
        <v>1</v>
      </c>
      <c r="E26" s="174">
        <v>1</v>
      </c>
      <c r="F26" s="174">
        <v>1</v>
      </c>
      <c r="G26" s="1" t="s">
        <v>466</v>
      </c>
      <c r="H26" s="155">
        <f t="shared" si="0"/>
        <v>158</v>
      </c>
      <c r="I26" s="155"/>
    </row>
    <row r="27" spans="1:9" x14ac:dyDescent="0.15">
      <c r="A27" s="31" t="s">
        <v>405</v>
      </c>
      <c r="B27" s="169">
        <v>157</v>
      </c>
      <c r="C27" s="15" t="s">
        <v>464</v>
      </c>
      <c r="D27" s="174">
        <v>1.0541</v>
      </c>
      <c r="E27" s="174">
        <v>1.1993</v>
      </c>
      <c r="F27" s="174">
        <v>1.1267</v>
      </c>
      <c r="G27" s="1" t="s">
        <v>466</v>
      </c>
      <c r="H27" s="155">
        <f t="shared" si="0"/>
        <v>139.34498979320139</v>
      </c>
      <c r="I27" s="155"/>
    </row>
    <row r="28" spans="1:9" x14ac:dyDescent="0.15">
      <c r="A28" s="31" t="s">
        <v>569</v>
      </c>
      <c r="B28" s="169">
        <v>186</v>
      </c>
      <c r="C28" s="15" t="s">
        <v>539</v>
      </c>
      <c r="D28" s="174">
        <v>1</v>
      </c>
      <c r="E28" s="174">
        <v>1</v>
      </c>
      <c r="F28" s="174">
        <v>1</v>
      </c>
      <c r="G28" s="1" t="s">
        <v>466</v>
      </c>
      <c r="H28" s="155">
        <f t="shared" si="0"/>
        <v>186</v>
      </c>
      <c r="I28" s="155"/>
    </row>
    <row r="29" spans="1:9" x14ac:dyDescent="0.15">
      <c r="A29" s="31" t="s">
        <v>449</v>
      </c>
      <c r="B29" s="169">
        <v>150</v>
      </c>
      <c r="C29" s="15" t="s">
        <v>464</v>
      </c>
      <c r="D29" s="174">
        <v>1.0541</v>
      </c>
      <c r="E29" s="174">
        <v>1.1993</v>
      </c>
      <c r="F29" s="174">
        <v>1.1267</v>
      </c>
      <c r="G29" s="1" t="s">
        <v>466</v>
      </c>
      <c r="H29" s="155">
        <f t="shared" si="0"/>
        <v>133.13215585337713</v>
      </c>
      <c r="I29" s="155"/>
    </row>
    <row r="30" spans="1:9" x14ac:dyDescent="0.15">
      <c r="A30" s="31" t="s">
        <v>570</v>
      </c>
      <c r="B30" s="169">
        <v>348</v>
      </c>
      <c r="C30" s="15" t="s">
        <v>571</v>
      </c>
      <c r="D30" s="174">
        <v>1.4596</v>
      </c>
      <c r="E30" s="174">
        <v>1.5346</v>
      </c>
      <c r="F30" s="174">
        <v>1.4971000000000001</v>
      </c>
      <c r="G30" s="1" t="s">
        <v>466</v>
      </c>
      <c r="H30" s="155">
        <f t="shared" si="0"/>
        <v>232.44940217754325</v>
      </c>
      <c r="I30" s="155"/>
    </row>
    <row r="31" spans="1:9" x14ac:dyDescent="0.15">
      <c r="A31" s="31" t="s">
        <v>528</v>
      </c>
      <c r="B31" s="169">
        <v>149</v>
      </c>
      <c r="C31" s="15" t="s">
        <v>539</v>
      </c>
      <c r="D31" s="174">
        <v>1</v>
      </c>
      <c r="E31" s="174">
        <v>1</v>
      </c>
      <c r="F31" s="174">
        <v>1</v>
      </c>
      <c r="G31" s="1" t="s">
        <v>655</v>
      </c>
      <c r="H31" s="155">
        <f t="shared" si="0"/>
        <v>149</v>
      </c>
      <c r="I31" s="155"/>
    </row>
    <row r="32" spans="1:9" x14ac:dyDescent="0.15">
      <c r="A32" s="31" t="s">
        <v>572</v>
      </c>
      <c r="B32" s="169">
        <v>204</v>
      </c>
      <c r="C32" s="15" t="s">
        <v>539</v>
      </c>
      <c r="D32" s="174">
        <v>1</v>
      </c>
      <c r="E32" s="174">
        <v>1</v>
      </c>
      <c r="F32" s="174">
        <v>1</v>
      </c>
      <c r="G32" s="1" t="s">
        <v>466</v>
      </c>
      <c r="H32" s="155">
        <f t="shared" si="0"/>
        <v>204</v>
      </c>
      <c r="I32" s="155"/>
    </row>
    <row r="33" spans="1:9" x14ac:dyDescent="0.15">
      <c r="A33" s="31" t="s">
        <v>577</v>
      </c>
      <c r="B33" s="169">
        <v>153</v>
      </c>
      <c r="C33" s="22" t="s">
        <v>464</v>
      </c>
      <c r="D33" s="174">
        <v>1.0541</v>
      </c>
      <c r="E33" s="174">
        <v>1.1993</v>
      </c>
      <c r="F33" s="174">
        <v>1.1267</v>
      </c>
      <c r="G33" s="1" t="s">
        <v>466</v>
      </c>
      <c r="H33" s="155">
        <f t="shared" si="0"/>
        <v>135.79479897044465</v>
      </c>
      <c r="I33" s="155"/>
    </row>
    <row r="34" spans="1:9" x14ac:dyDescent="0.15">
      <c r="A34" s="31" t="s">
        <v>578</v>
      </c>
      <c r="B34" s="169">
        <v>200</v>
      </c>
      <c r="C34" s="15" t="s">
        <v>539</v>
      </c>
      <c r="D34" s="174">
        <v>1</v>
      </c>
      <c r="E34" s="174">
        <v>1</v>
      </c>
      <c r="F34" s="174">
        <v>1</v>
      </c>
      <c r="G34" s="1" t="s">
        <v>466</v>
      </c>
      <c r="H34" s="155">
        <f t="shared" si="0"/>
        <v>200</v>
      </c>
      <c r="I34" s="155"/>
    </row>
    <row r="35" spans="1:9" x14ac:dyDescent="0.15">
      <c r="A35" s="31" t="s">
        <v>135</v>
      </c>
      <c r="B35" s="169">
        <v>130</v>
      </c>
      <c r="C35" s="15" t="s">
        <v>539</v>
      </c>
      <c r="D35" s="174">
        <v>1</v>
      </c>
      <c r="E35" s="174">
        <v>1</v>
      </c>
      <c r="F35" s="174">
        <v>1</v>
      </c>
      <c r="G35" s="1" t="s">
        <v>466</v>
      </c>
      <c r="H35" s="155">
        <f t="shared" si="0"/>
        <v>130</v>
      </c>
      <c r="I35" s="155"/>
    </row>
    <row r="36" spans="1:9" x14ac:dyDescent="0.15">
      <c r="A36" s="31" t="s">
        <v>629</v>
      </c>
      <c r="B36" s="169">
        <v>290</v>
      </c>
      <c r="C36" s="15" t="s">
        <v>464</v>
      </c>
      <c r="D36" s="174">
        <v>1.0541</v>
      </c>
      <c r="E36" s="174">
        <v>1.1993</v>
      </c>
      <c r="F36" s="174">
        <v>1.1267</v>
      </c>
      <c r="G36" s="1" t="s">
        <v>466</v>
      </c>
      <c r="H36" s="155">
        <f t="shared" si="0"/>
        <v>257.38883464986242</v>
      </c>
      <c r="I36" s="155"/>
    </row>
    <row r="37" spans="1:9" s="23" customFormat="1" x14ac:dyDescent="0.15">
      <c r="A37" s="170" t="s">
        <v>529</v>
      </c>
      <c r="B37" s="171">
        <v>149</v>
      </c>
      <c r="C37" s="22" t="s">
        <v>539</v>
      </c>
      <c r="D37" s="174">
        <v>1</v>
      </c>
      <c r="E37" s="174">
        <v>1</v>
      </c>
      <c r="F37" s="174">
        <v>1</v>
      </c>
      <c r="G37" s="1" t="s">
        <v>655</v>
      </c>
      <c r="H37" s="155">
        <f t="shared" si="0"/>
        <v>149</v>
      </c>
      <c r="I37" s="155"/>
    </row>
    <row r="38" spans="1:9" s="23" customFormat="1" x14ac:dyDescent="0.15">
      <c r="A38" s="170" t="s">
        <v>630</v>
      </c>
      <c r="B38" s="171">
        <v>151</v>
      </c>
      <c r="C38" s="22" t="s">
        <v>464</v>
      </c>
      <c r="D38" s="174">
        <v>1.0541</v>
      </c>
      <c r="E38" s="174">
        <v>1.1993</v>
      </c>
      <c r="F38" s="174">
        <v>1.1267</v>
      </c>
      <c r="G38" s="1" t="s">
        <v>466</v>
      </c>
      <c r="H38" s="155">
        <f t="shared" si="0"/>
        <v>134.0197035590663</v>
      </c>
      <c r="I38" s="155"/>
    </row>
    <row r="39" spans="1:9" s="23" customFormat="1" x14ac:dyDescent="0.15">
      <c r="A39" s="170" t="s">
        <v>406</v>
      </c>
      <c r="B39" s="169">
        <v>145</v>
      </c>
      <c r="C39" s="22" t="s">
        <v>539</v>
      </c>
      <c r="D39" s="174">
        <v>1</v>
      </c>
      <c r="E39" s="174">
        <v>1</v>
      </c>
      <c r="F39" s="174">
        <v>1</v>
      </c>
      <c r="G39" s="1" t="s">
        <v>466</v>
      </c>
      <c r="H39" s="155">
        <f t="shared" si="0"/>
        <v>145</v>
      </c>
      <c r="I39" s="155"/>
    </row>
    <row r="40" spans="1:9" s="23" customFormat="1" x14ac:dyDescent="0.15">
      <c r="A40" s="170" t="s">
        <v>580</v>
      </c>
      <c r="B40" s="171">
        <v>127</v>
      </c>
      <c r="C40" s="22" t="s">
        <v>581</v>
      </c>
      <c r="D40" s="174">
        <v>1.0531999999999999</v>
      </c>
      <c r="E40" s="174">
        <v>1.2020999999999999</v>
      </c>
      <c r="F40" s="174">
        <v>1.12765</v>
      </c>
      <c r="G40" s="1" t="s">
        <v>466</v>
      </c>
      <c r="H40" s="155">
        <f t="shared" si="0"/>
        <v>112.62359774752804</v>
      </c>
      <c r="I40" s="155"/>
    </row>
    <row r="41" spans="1:9" s="23" customFormat="1" x14ac:dyDescent="0.15">
      <c r="A41" s="31" t="s">
        <v>786</v>
      </c>
      <c r="B41" s="169">
        <v>150</v>
      </c>
      <c r="C41" s="15" t="s">
        <v>539</v>
      </c>
      <c r="D41" s="174">
        <v>1</v>
      </c>
      <c r="E41" s="174">
        <v>1</v>
      </c>
      <c r="F41" s="174">
        <v>1</v>
      </c>
      <c r="G41" s="1" t="s">
        <v>466</v>
      </c>
      <c r="H41" s="155">
        <f t="shared" si="0"/>
        <v>150</v>
      </c>
      <c r="I41" s="155"/>
    </row>
    <row r="42" spans="1:9" x14ac:dyDescent="0.15">
      <c r="A42" s="31" t="s">
        <v>582</v>
      </c>
      <c r="B42" s="169">
        <v>135</v>
      </c>
      <c r="C42" s="15" t="s">
        <v>464</v>
      </c>
      <c r="D42" s="174">
        <v>1.0541</v>
      </c>
      <c r="E42" s="174">
        <v>1.1993</v>
      </c>
      <c r="F42" s="174">
        <v>1.1267</v>
      </c>
      <c r="G42" s="1" t="s">
        <v>466</v>
      </c>
      <c r="H42" s="155">
        <f t="shared" si="0"/>
        <v>119.8189402680394</v>
      </c>
      <c r="I42" s="155"/>
    </row>
    <row r="43" spans="1:9" x14ac:dyDescent="0.15">
      <c r="A43" s="31" t="s">
        <v>787</v>
      </c>
      <c r="B43" s="169">
        <v>129</v>
      </c>
      <c r="C43" s="15" t="s">
        <v>539</v>
      </c>
      <c r="D43" s="174">
        <v>1</v>
      </c>
      <c r="E43" s="174">
        <v>1</v>
      </c>
      <c r="F43" s="174">
        <v>1</v>
      </c>
      <c r="G43" s="1" t="s">
        <v>655</v>
      </c>
      <c r="H43" s="155">
        <f t="shared" si="0"/>
        <v>129</v>
      </c>
      <c r="I43" s="155"/>
    </row>
    <row r="44" spans="1:9" x14ac:dyDescent="0.15">
      <c r="A44" s="31" t="s">
        <v>583</v>
      </c>
      <c r="B44" s="169">
        <v>119</v>
      </c>
      <c r="C44" s="15" t="s">
        <v>539</v>
      </c>
      <c r="D44" s="174">
        <v>1</v>
      </c>
      <c r="E44" s="174">
        <v>1</v>
      </c>
      <c r="F44" s="174">
        <v>1</v>
      </c>
      <c r="G44" s="1" t="s">
        <v>466</v>
      </c>
      <c r="H44" s="155">
        <f t="shared" si="0"/>
        <v>119</v>
      </c>
      <c r="I44" s="155"/>
    </row>
    <row r="45" spans="1:9" x14ac:dyDescent="0.15">
      <c r="A45" s="31" t="s">
        <v>746</v>
      </c>
      <c r="B45" s="169">
        <v>216</v>
      </c>
      <c r="C45" s="15" t="s">
        <v>539</v>
      </c>
      <c r="D45" s="174">
        <v>1</v>
      </c>
      <c r="E45" s="174">
        <v>1</v>
      </c>
      <c r="F45" s="174">
        <v>1</v>
      </c>
      <c r="G45" s="1" t="s">
        <v>466</v>
      </c>
      <c r="H45" s="155">
        <f t="shared" si="0"/>
        <v>216</v>
      </c>
      <c r="I45" s="155"/>
    </row>
    <row r="46" spans="1:9" x14ac:dyDescent="0.15">
      <c r="A46" s="31" t="s">
        <v>585</v>
      </c>
      <c r="B46" s="169">
        <v>248</v>
      </c>
      <c r="C46" s="15" t="s">
        <v>586</v>
      </c>
      <c r="D46" s="174">
        <v>1.5237000000000001</v>
      </c>
      <c r="E46" s="174">
        <v>1.6065</v>
      </c>
      <c r="F46" s="174">
        <v>1.5651000000000002</v>
      </c>
      <c r="G46" s="1" t="s">
        <v>466</v>
      </c>
      <c r="H46" s="155">
        <f t="shared" si="0"/>
        <v>158.4563286690946</v>
      </c>
      <c r="I46" s="155"/>
    </row>
    <row r="47" spans="1:9" x14ac:dyDescent="0.15">
      <c r="A47" s="31" t="s">
        <v>441</v>
      </c>
      <c r="B47" s="169">
        <v>145</v>
      </c>
      <c r="C47" s="15" t="s">
        <v>539</v>
      </c>
      <c r="D47" s="174">
        <v>1</v>
      </c>
      <c r="E47" s="174">
        <v>1</v>
      </c>
      <c r="F47" s="174">
        <v>1</v>
      </c>
      <c r="G47" s="1" t="s">
        <v>655</v>
      </c>
      <c r="H47" s="155">
        <f t="shared" si="0"/>
        <v>145</v>
      </c>
      <c r="I47" s="155"/>
    </row>
    <row r="48" spans="1:9" x14ac:dyDescent="0.15">
      <c r="A48" s="31" t="s">
        <v>747</v>
      </c>
      <c r="B48" s="169">
        <v>145</v>
      </c>
      <c r="C48" s="15" t="s">
        <v>539</v>
      </c>
      <c r="D48" s="174">
        <v>1</v>
      </c>
      <c r="E48" s="174">
        <v>1</v>
      </c>
      <c r="F48" s="174">
        <v>1</v>
      </c>
      <c r="G48" s="1" t="s">
        <v>466</v>
      </c>
      <c r="H48" s="155">
        <f t="shared" si="0"/>
        <v>145</v>
      </c>
      <c r="I48" s="155"/>
    </row>
    <row r="49" spans="1:9" x14ac:dyDescent="0.15">
      <c r="A49" s="31" t="s">
        <v>748</v>
      </c>
      <c r="B49" s="169">
        <v>140</v>
      </c>
      <c r="C49" s="15" t="s">
        <v>539</v>
      </c>
      <c r="D49" s="174">
        <v>1</v>
      </c>
      <c r="E49" s="174">
        <v>1</v>
      </c>
      <c r="F49" s="174">
        <v>1</v>
      </c>
      <c r="G49" s="1" t="s">
        <v>466</v>
      </c>
      <c r="H49" s="155">
        <f t="shared" si="0"/>
        <v>140</v>
      </c>
      <c r="I49" s="155"/>
    </row>
    <row r="50" spans="1:9" x14ac:dyDescent="0.15">
      <c r="A50" s="31" t="s">
        <v>402</v>
      </c>
      <c r="B50" s="169">
        <v>121</v>
      </c>
      <c r="C50" s="15" t="s">
        <v>464</v>
      </c>
      <c r="D50" s="174">
        <v>1.0541</v>
      </c>
      <c r="E50" s="174">
        <v>1.1993</v>
      </c>
      <c r="F50" s="174">
        <v>1.1267</v>
      </c>
      <c r="G50" s="1" t="s">
        <v>466</v>
      </c>
      <c r="H50" s="155">
        <f t="shared" si="0"/>
        <v>107.39327238839087</v>
      </c>
      <c r="I50" s="155"/>
    </row>
    <row r="51" spans="1:9" x14ac:dyDescent="0.15">
      <c r="A51" s="31" t="s">
        <v>401</v>
      </c>
      <c r="B51" s="169">
        <v>86</v>
      </c>
      <c r="C51" s="15" t="s">
        <v>464</v>
      </c>
      <c r="D51" s="174">
        <v>1.0541</v>
      </c>
      <c r="E51" s="174">
        <v>1.1993</v>
      </c>
      <c r="F51" s="174">
        <v>1.1267</v>
      </c>
      <c r="G51" s="1" t="s">
        <v>466</v>
      </c>
      <c r="H51" s="155">
        <f t="shared" si="0"/>
        <v>76.329102689269547</v>
      </c>
      <c r="I51" s="155"/>
    </row>
    <row r="52" spans="1:9" x14ac:dyDescent="0.15">
      <c r="A52" s="31" t="s">
        <v>758</v>
      </c>
      <c r="B52" s="169">
        <v>46110</v>
      </c>
      <c r="C52" s="15" t="s">
        <v>549</v>
      </c>
      <c r="D52" s="174">
        <v>1</v>
      </c>
      <c r="E52" s="174">
        <v>1</v>
      </c>
      <c r="F52" s="174">
        <v>1</v>
      </c>
      <c r="G52" s="1" t="s">
        <v>466</v>
      </c>
      <c r="H52" s="155">
        <f t="shared" si="0"/>
        <v>46110</v>
      </c>
      <c r="I52" s="155"/>
    </row>
    <row r="53" spans="1:9" x14ac:dyDescent="0.15">
      <c r="A53" s="31" t="s">
        <v>500</v>
      </c>
      <c r="B53" s="169">
        <v>260</v>
      </c>
      <c r="C53" s="15" t="s">
        <v>335</v>
      </c>
      <c r="D53" s="174">
        <v>1.4188000000000001</v>
      </c>
      <c r="E53" s="174">
        <v>1.5039</v>
      </c>
      <c r="F53" s="174">
        <v>1.4613499999999999</v>
      </c>
      <c r="G53" s="1" t="s">
        <v>466</v>
      </c>
      <c r="H53" s="155">
        <f t="shared" si="0"/>
        <v>177.91767885858968</v>
      </c>
      <c r="I53" s="155"/>
    </row>
    <row r="54" spans="1:9" x14ac:dyDescent="0.15">
      <c r="A54" s="31" t="s">
        <v>623</v>
      </c>
      <c r="B54" s="169">
        <v>13575</v>
      </c>
      <c r="C54" s="15" t="s">
        <v>624</v>
      </c>
      <c r="D54" s="174">
        <v>110.265</v>
      </c>
      <c r="E54" s="174">
        <v>110.265</v>
      </c>
      <c r="F54" s="174">
        <v>110.265</v>
      </c>
      <c r="G54" s="1" t="s">
        <v>466</v>
      </c>
      <c r="H54" s="155">
        <f t="shared" si="0"/>
        <v>123.11250170044892</v>
      </c>
      <c r="I54" s="155"/>
    </row>
    <row r="55" spans="1:9" x14ac:dyDescent="0.15">
      <c r="A55" s="31" t="s">
        <v>820</v>
      </c>
      <c r="B55" s="169">
        <v>80000</v>
      </c>
      <c r="C55" s="15" t="s">
        <v>549</v>
      </c>
      <c r="D55" s="174">
        <v>655.95699999999999</v>
      </c>
      <c r="E55" s="174">
        <v>655.95699999999999</v>
      </c>
      <c r="F55" s="174">
        <v>655.95699999999999</v>
      </c>
      <c r="G55" s="1" t="s">
        <v>466</v>
      </c>
      <c r="H55" s="155">
        <f t="shared" si="0"/>
        <v>121.9592137899283</v>
      </c>
      <c r="I55" s="155"/>
    </row>
    <row r="56" spans="1:9" x14ac:dyDescent="0.15">
      <c r="A56" s="31" t="s">
        <v>501</v>
      </c>
      <c r="B56" s="169">
        <v>217</v>
      </c>
      <c r="C56" s="15" t="s">
        <v>464</v>
      </c>
      <c r="D56" s="174">
        <v>1.0541</v>
      </c>
      <c r="E56" s="174">
        <v>1.1993</v>
      </c>
      <c r="F56" s="174">
        <v>1.1267</v>
      </c>
      <c r="G56" s="1" t="s">
        <v>466</v>
      </c>
      <c r="H56" s="155">
        <f t="shared" si="0"/>
        <v>192.59785213455223</v>
      </c>
      <c r="I56" s="155"/>
    </row>
    <row r="57" spans="1:9" x14ac:dyDescent="0.15">
      <c r="A57" s="31" t="s">
        <v>699</v>
      </c>
      <c r="B57" s="169">
        <v>1700</v>
      </c>
      <c r="C57" s="15" t="s">
        <v>392</v>
      </c>
      <c r="D57" s="174">
        <v>7.3201999999999998</v>
      </c>
      <c r="E57" s="174">
        <v>7.8044000000000002</v>
      </c>
      <c r="F57" s="174">
        <v>7.5623000000000005</v>
      </c>
      <c r="G57" s="1" t="s">
        <v>466</v>
      </c>
      <c r="H57" s="155">
        <f t="shared" si="0"/>
        <v>224.79933353609351</v>
      </c>
      <c r="I57" s="155"/>
    </row>
    <row r="58" spans="1:9" x14ac:dyDescent="0.15">
      <c r="A58" s="31" t="s">
        <v>817</v>
      </c>
      <c r="B58" s="169">
        <v>2000</v>
      </c>
      <c r="C58" s="15" t="s">
        <v>392</v>
      </c>
      <c r="D58" s="174">
        <v>7.3201999999999998</v>
      </c>
      <c r="E58" s="174">
        <v>7.8044000000000002</v>
      </c>
      <c r="F58" s="174">
        <v>7.5623000000000005</v>
      </c>
      <c r="G58" s="1" t="s">
        <v>466</v>
      </c>
      <c r="H58" s="155">
        <f t="shared" si="0"/>
        <v>264.46980416011002</v>
      </c>
      <c r="I58" s="155"/>
    </row>
    <row r="59" spans="1:9" x14ac:dyDescent="0.15">
      <c r="A59" s="31" t="s">
        <v>442</v>
      </c>
      <c r="B59" s="169">
        <v>149</v>
      </c>
      <c r="C59" s="15" t="s">
        <v>539</v>
      </c>
      <c r="D59" s="174">
        <v>1</v>
      </c>
      <c r="E59" s="174">
        <v>1</v>
      </c>
      <c r="F59" s="174">
        <v>1</v>
      </c>
      <c r="G59" s="1" t="s">
        <v>655</v>
      </c>
      <c r="H59" s="155">
        <f t="shared" si="0"/>
        <v>149</v>
      </c>
      <c r="I59" s="155"/>
    </row>
    <row r="60" spans="1:9" x14ac:dyDescent="0.15">
      <c r="A60" s="31" t="s">
        <v>740</v>
      </c>
      <c r="B60" s="169">
        <v>168</v>
      </c>
      <c r="C60" s="15" t="s">
        <v>464</v>
      </c>
      <c r="D60" s="174">
        <v>1.0541</v>
      </c>
      <c r="E60" s="174">
        <v>1.1993</v>
      </c>
      <c r="F60" s="174">
        <v>1.1267</v>
      </c>
      <c r="G60" s="1" t="s">
        <v>466</v>
      </c>
      <c r="H60" s="155">
        <f t="shared" si="0"/>
        <v>149.10801455578238</v>
      </c>
      <c r="I60" s="155"/>
    </row>
    <row r="61" spans="1:9" x14ac:dyDescent="0.15">
      <c r="A61" s="31" t="s">
        <v>625</v>
      </c>
      <c r="B61" s="169">
        <v>150</v>
      </c>
      <c r="C61" s="15" t="s">
        <v>539</v>
      </c>
      <c r="D61" s="174">
        <v>1</v>
      </c>
      <c r="E61" s="174">
        <v>1</v>
      </c>
      <c r="F61" s="174">
        <v>1</v>
      </c>
      <c r="G61" s="1" t="s">
        <v>466</v>
      </c>
      <c r="H61" s="155">
        <f t="shared" si="0"/>
        <v>150</v>
      </c>
      <c r="I61" s="155"/>
    </row>
    <row r="62" spans="1:9" x14ac:dyDescent="0.15">
      <c r="A62" s="172" t="s">
        <v>741</v>
      </c>
      <c r="B62" s="169">
        <v>195</v>
      </c>
      <c r="C62" s="15" t="s">
        <v>539</v>
      </c>
      <c r="D62" s="174">
        <v>1</v>
      </c>
      <c r="E62" s="174">
        <v>1</v>
      </c>
      <c r="F62" s="174">
        <v>1</v>
      </c>
      <c r="G62" s="1" t="s">
        <v>466</v>
      </c>
      <c r="H62" s="155">
        <f t="shared" si="0"/>
        <v>195</v>
      </c>
      <c r="I62" s="155"/>
    </row>
    <row r="63" spans="1:9" x14ac:dyDescent="0.15">
      <c r="A63" s="172" t="s">
        <v>742</v>
      </c>
      <c r="B63" s="169">
        <v>69150</v>
      </c>
      <c r="C63" s="15" t="s">
        <v>549</v>
      </c>
      <c r="D63" s="174">
        <v>655.95699999999999</v>
      </c>
      <c r="E63" s="174">
        <v>655.95699999999999</v>
      </c>
      <c r="F63" s="174">
        <v>655.95699999999999</v>
      </c>
      <c r="G63" s="1" t="s">
        <v>466</v>
      </c>
      <c r="H63" s="155">
        <f t="shared" si="0"/>
        <v>105.41849541966928</v>
      </c>
      <c r="I63" s="155"/>
    </row>
    <row r="64" spans="1:9" x14ac:dyDescent="0.15">
      <c r="A64" s="172" t="s">
        <v>154</v>
      </c>
      <c r="B64" s="169">
        <v>252</v>
      </c>
      <c r="C64" s="15" t="s">
        <v>731</v>
      </c>
      <c r="D64" s="174">
        <v>1.5158</v>
      </c>
      <c r="E64" s="174">
        <v>1.6850000000000001</v>
      </c>
      <c r="F64" s="174">
        <v>1.6004</v>
      </c>
      <c r="G64" s="1" t="s">
        <v>466</v>
      </c>
      <c r="H64" s="155">
        <f t="shared" si="0"/>
        <v>157.46063484128968</v>
      </c>
      <c r="I64" s="155"/>
    </row>
    <row r="65" spans="1:9" x14ac:dyDescent="0.15">
      <c r="A65" s="31" t="s">
        <v>626</v>
      </c>
      <c r="B65" s="169">
        <v>272</v>
      </c>
      <c r="C65" s="15" t="s">
        <v>464</v>
      </c>
      <c r="D65" s="174">
        <v>1.0541</v>
      </c>
      <c r="E65" s="174">
        <v>1.1993</v>
      </c>
      <c r="F65" s="174">
        <v>1.1267</v>
      </c>
      <c r="G65" s="1" t="s">
        <v>466</v>
      </c>
      <c r="H65" s="155">
        <f t="shared" si="0"/>
        <v>241.41297594745717</v>
      </c>
      <c r="I65" s="155"/>
    </row>
    <row r="66" spans="1:9" x14ac:dyDescent="0.15">
      <c r="A66" s="31" t="s">
        <v>743</v>
      </c>
      <c r="B66" s="169">
        <v>210</v>
      </c>
      <c r="C66" s="15" t="s">
        <v>539</v>
      </c>
      <c r="D66" s="174">
        <v>1</v>
      </c>
      <c r="E66" s="174">
        <v>1</v>
      </c>
      <c r="F66" s="174">
        <v>1</v>
      </c>
      <c r="G66" s="1" t="s">
        <v>466</v>
      </c>
      <c r="H66" s="155">
        <f t="shared" si="0"/>
        <v>210</v>
      </c>
      <c r="I66" s="155"/>
    </row>
    <row r="67" spans="1:9" x14ac:dyDescent="0.15">
      <c r="A67" s="31" t="s">
        <v>627</v>
      </c>
      <c r="B67" s="169">
        <v>169</v>
      </c>
      <c r="C67" s="15" t="s">
        <v>464</v>
      </c>
      <c r="D67" s="174">
        <v>1.0541</v>
      </c>
      <c r="E67" s="174">
        <v>1.1993</v>
      </c>
      <c r="F67" s="174">
        <v>1.1267</v>
      </c>
      <c r="G67" s="1" t="s">
        <v>466</v>
      </c>
      <c r="H67" s="155">
        <f t="shared" si="0"/>
        <v>149.99556226147155</v>
      </c>
      <c r="I67" s="155"/>
    </row>
    <row r="68" spans="1:9" x14ac:dyDescent="0.15">
      <c r="A68" s="31" t="s">
        <v>304</v>
      </c>
      <c r="B68" s="169">
        <v>137000</v>
      </c>
      <c r="C68" s="15" t="s">
        <v>550</v>
      </c>
      <c r="D68" s="174">
        <v>655.95699999999999</v>
      </c>
      <c r="E68" s="174">
        <v>655.95699999999999</v>
      </c>
      <c r="F68" s="174">
        <v>655.95699999999999</v>
      </c>
      <c r="G68" s="1" t="s">
        <v>466</v>
      </c>
      <c r="H68" s="155">
        <f t="shared" si="0"/>
        <v>208.85515361525222</v>
      </c>
      <c r="I68" s="155"/>
    </row>
    <row r="69" spans="1:9" x14ac:dyDescent="0.15">
      <c r="A69" s="31" t="s">
        <v>594</v>
      </c>
      <c r="B69" s="169">
        <v>142</v>
      </c>
      <c r="C69" s="15" t="s">
        <v>539</v>
      </c>
      <c r="D69" s="174">
        <v>1</v>
      </c>
      <c r="E69" s="174">
        <v>1</v>
      </c>
      <c r="F69" s="174">
        <v>1</v>
      </c>
      <c r="G69" s="1" t="s">
        <v>655</v>
      </c>
      <c r="H69" s="155">
        <f t="shared" si="0"/>
        <v>142</v>
      </c>
      <c r="I69" s="155"/>
    </row>
    <row r="70" spans="1:9" x14ac:dyDescent="0.15">
      <c r="A70" s="31" t="s">
        <v>347</v>
      </c>
      <c r="B70" s="169">
        <v>155</v>
      </c>
      <c r="C70" s="15" t="s">
        <v>539</v>
      </c>
      <c r="D70" s="174">
        <v>1</v>
      </c>
      <c r="E70" s="174">
        <v>1</v>
      </c>
      <c r="F70" s="174">
        <v>1</v>
      </c>
      <c r="G70" s="1" t="s">
        <v>466</v>
      </c>
      <c r="H70" s="155">
        <f t="shared" si="0"/>
        <v>155</v>
      </c>
      <c r="I70" s="155"/>
    </row>
    <row r="71" spans="1:9" x14ac:dyDescent="0.15">
      <c r="A71" s="31" t="s">
        <v>628</v>
      </c>
      <c r="B71" s="169">
        <v>150</v>
      </c>
      <c r="C71" s="15" t="s">
        <v>464</v>
      </c>
      <c r="D71" s="174">
        <v>1.0541</v>
      </c>
      <c r="E71" s="174">
        <v>1.1993</v>
      </c>
      <c r="F71" s="174">
        <v>1.1267</v>
      </c>
      <c r="G71" s="1" t="s">
        <v>466</v>
      </c>
      <c r="H71" s="155">
        <f t="shared" si="0"/>
        <v>133.13215585337713</v>
      </c>
      <c r="I71" s="155"/>
    </row>
    <row r="72" spans="1:9" x14ac:dyDescent="0.15">
      <c r="A72" s="31" t="s">
        <v>518</v>
      </c>
      <c r="B72" s="169">
        <v>1660</v>
      </c>
      <c r="C72" s="15" t="s">
        <v>519</v>
      </c>
      <c r="D72" s="174">
        <v>7.4344000000000001</v>
      </c>
      <c r="E72" s="174">
        <v>7.4448999999999996</v>
      </c>
      <c r="F72" s="174">
        <v>7.4396500000000003</v>
      </c>
      <c r="G72" s="1" t="s">
        <v>655</v>
      </c>
      <c r="H72" s="155">
        <f t="shared" si="0"/>
        <v>223.12877621931139</v>
      </c>
      <c r="I72" s="155"/>
    </row>
    <row r="73" spans="1:9" x14ac:dyDescent="0.15">
      <c r="A73" s="31" t="s">
        <v>348</v>
      </c>
      <c r="B73" s="169">
        <v>32400</v>
      </c>
      <c r="C73" s="15" t="s">
        <v>336</v>
      </c>
      <c r="D73" s="174">
        <v>187.16220000000001</v>
      </c>
      <c r="E73" s="174">
        <v>214.8219</v>
      </c>
      <c r="F73" s="174">
        <v>200.99205000000001</v>
      </c>
      <c r="G73" s="1" t="s">
        <v>466</v>
      </c>
      <c r="H73" s="155">
        <f t="shared" si="0"/>
        <v>161.20040568768763</v>
      </c>
      <c r="I73" s="155"/>
    </row>
    <row r="74" spans="1:9" x14ac:dyDescent="0.15">
      <c r="A74" s="31" t="s">
        <v>349</v>
      </c>
      <c r="B74" s="169">
        <v>142</v>
      </c>
      <c r="C74" s="15" t="s">
        <v>464</v>
      </c>
      <c r="D74" s="174">
        <v>1.0541</v>
      </c>
      <c r="E74" s="174">
        <v>1.1993</v>
      </c>
      <c r="F74" s="174">
        <v>1.1267</v>
      </c>
      <c r="G74" s="1" t="s">
        <v>466</v>
      </c>
      <c r="H74" s="155">
        <f t="shared" si="0"/>
        <v>126.03177420786366</v>
      </c>
      <c r="I74" s="155"/>
    </row>
    <row r="75" spans="1:9" x14ac:dyDescent="0.15">
      <c r="A75" s="31" t="s">
        <v>155</v>
      </c>
      <c r="B75" s="169">
        <v>201</v>
      </c>
      <c r="C75" s="15" t="s">
        <v>464</v>
      </c>
      <c r="D75" s="174">
        <v>1.0541</v>
      </c>
      <c r="E75" s="174">
        <v>1.1993</v>
      </c>
      <c r="F75" s="174">
        <v>1.1267</v>
      </c>
      <c r="G75" s="1" t="s">
        <v>466</v>
      </c>
      <c r="H75" s="155">
        <f t="shared" si="0"/>
        <v>178.39708884352532</v>
      </c>
      <c r="I75" s="155"/>
    </row>
    <row r="76" spans="1:9" x14ac:dyDescent="0.15">
      <c r="A76" s="31" t="s">
        <v>457</v>
      </c>
      <c r="B76" s="169">
        <v>148</v>
      </c>
      <c r="C76" s="15" t="s">
        <v>539</v>
      </c>
      <c r="D76" s="174">
        <v>1</v>
      </c>
      <c r="E76" s="174">
        <v>1</v>
      </c>
      <c r="F76" s="174">
        <v>1</v>
      </c>
      <c r="G76" s="1" t="s">
        <v>466</v>
      </c>
      <c r="H76" s="155">
        <f t="shared" si="0"/>
        <v>148</v>
      </c>
      <c r="I76" s="155"/>
    </row>
    <row r="77" spans="1:9" x14ac:dyDescent="0.15">
      <c r="A77" s="31" t="s">
        <v>458</v>
      </c>
      <c r="B77" s="169">
        <v>300</v>
      </c>
      <c r="C77" s="15" t="s">
        <v>539</v>
      </c>
      <c r="D77" s="174">
        <v>1</v>
      </c>
      <c r="E77" s="174">
        <v>1</v>
      </c>
      <c r="F77" s="174">
        <v>1</v>
      </c>
      <c r="G77" s="1" t="s">
        <v>466</v>
      </c>
      <c r="H77" s="155">
        <f t="shared" si="0"/>
        <v>300</v>
      </c>
      <c r="I77" s="155"/>
    </row>
    <row r="78" spans="1:9" x14ac:dyDescent="0.15">
      <c r="A78" s="31" t="s">
        <v>763</v>
      </c>
      <c r="B78" s="169">
        <v>110</v>
      </c>
      <c r="C78" s="15" t="s">
        <v>464</v>
      </c>
      <c r="D78" s="174">
        <v>1.0541</v>
      </c>
      <c r="E78" s="174">
        <v>1.1993</v>
      </c>
      <c r="F78" s="174">
        <v>1.1267</v>
      </c>
      <c r="G78" s="1" t="s">
        <v>466</v>
      </c>
      <c r="H78" s="155">
        <f t="shared" si="0"/>
        <v>97.630247625809886</v>
      </c>
      <c r="I78" s="155"/>
    </row>
    <row r="79" spans="1:9" x14ac:dyDescent="0.15">
      <c r="A79" s="31" t="s">
        <v>156</v>
      </c>
      <c r="B79" s="169">
        <v>94</v>
      </c>
      <c r="C79" s="15" t="s">
        <v>539</v>
      </c>
      <c r="D79" s="174">
        <v>1</v>
      </c>
      <c r="E79" s="174">
        <v>1</v>
      </c>
      <c r="F79" s="174">
        <v>1</v>
      </c>
      <c r="G79" s="1" t="s">
        <v>466</v>
      </c>
      <c r="H79" s="155">
        <f t="shared" si="0"/>
        <v>94</v>
      </c>
      <c r="I79" s="155"/>
    </row>
    <row r="80" spans="1:9" x14ac:dyDescent="0.15">
      <c r="A80" s="31" t="s">
        <v>595</v>
      </c>
      <c r="B80" s="169">
        <v>149</v>
      </c>
      <c r="C80" s="15" t="s">
        <v>539</v>
      </c>
      <c r="D80" s="174">
        <v>1</v>
      </c>
      <c r="E80" s="174">
        <v>1</v>
      </c>
      <c r="F80" s="174">
        <v>1</v>
      </c>
      <c r="G80" s="1" t="s">
        <v>655</v>
      </c>
      <c r="H80" s="155">
        <f t="shared" si="0"/>
        <v>149</v>
      </c>
      <c r="I80" s="155"/>
    </row>
    <row r="81" spans="1:9" x14ac:dyDescent="0.15">
      <c r="A81" s="31" t="s">
        <v>764</v>
      </c>
      <c r="B81" s="169">
        <v>106</v>
      </c>
      <c r="C81" s="15" t="s">
        <v>539</v>
      </c>
      <c r="D81" s="174">
        <v>1</v>
      </c>
      <c r="E81" s="174">
        <v>1</v>
      </c>
      <c r="F81" s="174">
        <v>1</v>
      </c>
      <c r="G81" s="1" t="s">
        <v>466</v>
      </c>
      <c r="H81" s="155">
        <f t="shared" si="0"/>
        <v>106</v>
      </c>
      <c r="I81" s="155"/>
    </row>
    <row r="82" spans="1:9" x14ac:dyDescent="0.15">
      <c r="A82" s="31" t="s">
        <v>444</v>
      </c>
      <c r="B82" s="169">
        <v>320</v>
      </c>
      <c r="C82" s="15" t="s">
        <v>464</v>
      </c>
      <c r="D82" s="174">
        <v>1.0541</v>
      </c>
      <c r="E82" s="174">
        <v>1.1993</v>
      </c>
      <c r="F82" s="174">
        <v>1.1267</v>
      </c>
      <c r="G82" s="1" t="s">
        <v>466</v>
      </c>
      <c r="H82" s="155">
        <f t="shared" ref="H82:H145" si="1">B82/F82</f>
        <v>284.01526582053782</v>
      </c>
      <c r="I82" s="155"/>
    </row>
    <row r="83" spans="1:9" x14ac:dyDescent="0.15">
      <c r="A83" s="31" t="s">
        <v>767</v>
      </c>
      <c r="B83" s="169">
        <v>123</v>
      </c>
      <c r="C83" s="15" t="s">
        <v>539</v>
      </c>
      <c r="D83" s="174">
        <v>1</v>
      </c>
      <c r="E83" s="174">
        <v>1</v>
      </c>
      <c r="F83" s="174">
        <v>1</v>
      </c>
      <c r="G83" s="1" t="s">
        <v>466</v>
      </c>
      <c r="H83" s="155">
        <f t="shared" si="1"/>
        <v>123</v>
      </c>
      <c r="I83" s="155"/>
    </row>
    <row r="84" spans="1:9" x14ac:dyDescent="0.15">
      <c r="A84" s="31" t="s">
        <v>765</v>
      </c>
      <c r="B84" s="169">
        <v>224</v>
      </c>
      <c r="C84" s="15" t="s">
        <v>766</v>
      </c>
      <c r="D84" s="174">
        <v>2.2279</v>
      </c>
      <c r="E84" s="174">
        <v>2.4664999999999999</v>
      </c>
      <c r="F84" s="174">
        <v>2.3472</v>
      </c>
      <c r="G84" s="1" t="s">
        <v>466</v>
      </c>
      <c r="H84" s="155">
        <f t="shared" si="1"/>
        <v>95.432856169052485</v>
      </c>
      <c r="I84" s="155"/>
    </row>
    <row r="85" spans="1:9" x14ac:dyDescent="0.15">
      <c r="A85" s="31" t="s">
        <v>465</v>
      </c>
      <c r="B85" s="169">
        <v>149</v>
      </c>
      <c r="C85" s="15" t="s">
        <v>539</v>
      </c>
      <c r="D85" s="174">
        <v>1</v>
      </c>
      <c r="E85" s="174">
        <v>1</v>
      </c>
      <c r="F85" s="174">
        <v>1</v>
      </c>
      <c r="G85" s="1" t="s">
        <v>655</v>
      </c>
      <c r="H85" s="155">
        <f t="shared" si="1"/>
        <v>149</v>
      </c>
      <c r="I85" s="155"/>
    </row>
    <row r="86" spans="1:9" x14ac:dyDescent="0.15">
      <c r="A86" s="31" t="s">
        <v>658</v>
      </c>
      <c r="B86" s="169">
        <v>149</v>
      </c>
      <c r="C86" s="15" t="s">
        <v>539</v>
      </c>
      <c r="D86" s="174">
        <v>1</v>
      </c>
      <c r="E86" s="174">
        <v>1</v>
      </c>
      <c r="F86" s="174">
        <v>1</v>
      </c>
      <c r="G86" s="1" t="s">
        <v>655</v>
      </c>
      <c r="H86" s="155">
        <f t="shared" si="1"/>
        <v>149</v>
      </c>
      <c r="I86" s="155"/>
    </row>
    <row r="87" spans="1:9" x14ac:dyDescent="0.15">
      <c r="A87" s="31" t="s">
        <v>497</v>
      </c>
      <c r="B87" s="169">
        <v>100000</v>
      </c>
      <c r="C87" s="15" t="s">
        <v>549</v>
      </c>
      <c r="D87" s="174">
        <v>655.95699999999999</v>
      </c>
      <c r="E87" s="174">
        <v>655.95699999999999</v>
      </c>
      <c r="F87" s="174">
        <v>655.95699999999999</v>
      </c>
      <c r="G87" s="1" t="s">
        <v>466</v>
      </c>
      <c r="H87" s="155">
        <f t="shared" si="1"/>
        <v>152.44901723741037</v>
      </c>
      <c r="I87" s="155"/>
    </row>
    <row r="88" spans="1:9" x14ac:dyDescent="0.15">
      <c r="A88" s="31" t="s">
        <v>769</v>
      </c>
      <c r="B88" s="169">
        <v>2460</v>
      </c>
      <c r="C88" s="15" t="s">
        <v>770</v>
      </c>
      <c r="D88" s="174">
        <v>44.985100000000003</v>
      </c>
      <c r="E88" s="174">
        <v>57.291400000000003</v>
      </c>
      <c r="F88" s="174">
        <v>51.138249999999999</v>
      </c>
      <c r="G88" s="1" t="s">
        <v>466</v>
      </c>
      <c r="H88" s="155">
        <f t="shared" si="1"/>
        <v>48.104892130645851</v>
      </c>
      <c r="I88" s="155"/>
    </row>
    <row r="89" spans="1:9" x14ac:dyDescent="0.15">
      <c r="A89" s="31" t="s">
        <v>771</v>
      </c>
      <c r="B89" s="169">
        <v>195</v>
      </c>
      <c r="C89" s="15" t="s">
        <v>464</v>
      </c>
      <c r="D89" s="174">
        <v>1.0541</v>
      </c>
      <c r="E89" s="174">
        <v>1.1993</v>
      </c>
      <c r="F89" s="174">
        <v>1.1267</v>
      </c>
      <c r="G89" s="1" t="s">
        <v>466</v>
      </c>
      <c r="H89" s="155">
        <f t="shared" si="1"/>
        <v>173.07180260939026</v>
      </c>
      <c r="I89" s="155"/>
    </row>
    <row r="90" spans="1:9" x14ac:dyDescent="0.15">
      <c r="A90" s="31" t="s">
        <v>454</v>
      </c>
      <c r="B90" s="169">
        <v>192</v>
      </c>
      <c r="C90" s="15" t="s">
        <v>464</v>
      </c>
      <c r="D90" s="174">
        <v>1.0541</v>
      </c>
      <c r="E90" s="174">
        <v>1.1993</v>
      </c>
      <c r="F90" s="174">
        <v>1.1267</v>
      </c>
      <c r="G90" s="1" t="s">
        <v>466</v>
      </c>
      <c r="H90" s="155">
        <f t="shared" si="1"/>
        <v>170.40915949232271</v>
      </c>
      <c r="I90" s="155"/>
    </row>
    <row r="91" spans="1:9" x14ac:dyDescent="0.15">
      <c r="A91" s="31" t="s">
        <v>527</v>
      </c>
      <c r="B91" s="169">
        <v>149</v>
      </c>
      <c r="C91" s="15" t="s">
        <v>539</v>
      </c>
      <c r="D91" s="174">
        <v>1</v>
      </c>
      <c r="E91" s="174">
        <v>1</v>
      </c>
      <c r="F91" s="174">
        <v>1</v>
      </c>
      <c r="G91" s="1" t="s">
        <v>655</v>
      </c>
      <c r="H91" s="155">
        <f t="shared" si="1"/>
        <v>149</v>
      </c>
      <c r="I91" s="155"/>
    </row>
    <row r="92" spans="1:9" x14ac:dyDescent="0.15">
      <c r="A92" s="31" t="s">
        <v>430</v>
      </c>
      <c r="B92" s="169">
        <v>199</v>
      </c>
      <c r="C92" s="15" t="s">
        <v>464</v>
      </c>
      <c r="D92" s="174">
        <v>1.0541</v>
      </c>
      <c r="E92" s="174">
        <v>1.1993</v>
      </c>
      <c r="F92" s="174">
        <v>1.1267</v>
      </c>
      <c r="G92" s="1" t="s">
        <v>466</v>
      </c>
      <c r="H92" s="155">
        <f t="shared" si="1"/>
        <v>176.62199343214698</v>
      </c>
      <c r="I92" s="155"/>
    </row>
    <row r="93" spans="1:9" x14ac:dyDescent="0.15">
      <c r="A93" s="31" t="s">
        <v>431</v>
      </c>
      <c r="B93" s="169">
        <v>132</v>
      </c>
      <c r="C93" s="15" t="s">
        <v>539</v>
      </c>
      <c r="D93" s="174">
        <v>1.0541</v>
      </c>
      <c r="E93" s="174">
        <v>1.1993</v>
      </c>
      <c r="F93" s="174">
        <v>1.1267</v>
      </c>
      <c r="G93" s="1" t="s">
        <v>466</v>
      </c>
      <c r="H93" s="155">
        <f t="shared" si="1"/>
        <v>117.15629715097187</v>
      </c>
      <c r="I93" s="155"/>
    </row>
    <row r="94" spans="1:9" x14ac:dyDescent="0.15">
      <c r="A94" s="31" t="s">
        <v>681</v>
      </c>
      <c r="B94" s="169">
        <v>149</v>
      </c>
      <c r="C94" s="15" t="s">
        <v>539</v>
      </c>
      <c r="D94" s="174">
        <v>1</v>
      </c>
      <c r="E94" s="174">
        <v>1</v>
      </c>
      <c r="F94" s="174">
        <v>1</v>
      </c>
      <c r="G94" s="1" t="s">
        <v>655</v>
      </c>
      <c r="H94" s="155">
        <f t="shared" si="1"/>
        <v>149</v>
      </c>
      <c r="I94" s="155"/>
    </row>
    <row r="95" spans="1:9" x14ac:dyDescent="0.15">
      <c r="A95" s="31" t="s">
        <v>432</v>
      </c>
      <c r="B95" s="169">
        <v>160</v>
      </c>
      <c r="C95" s="15" t="s">
        <v>539</v>
      </c>
      <c r="D95" s="174">
        <v>1</v>
      </c>
      <c r="E95" s="174">
        <v>1</v>
      </c>
      <c r="F95" s="174">
        <v>1</v>
      </c>
      <c r="G95" s="1" t="s">
        <v>466</v>
      </c>
      <c r="H95" s="155">
        <f t="shared" si="1"/>
        <v>160</v>
      </c>
      <c r="I95" s="155"/>
    </row>
    <row r="96" spans="1:9" x14ac:dyDescent="0.15">
      <c r="A96" s="31" t="s">
        <v>552</v>
      </c>
      <c r="B96" s="169">
        <v>105</v>
      </c>
      <c r="C96" s="15" t="s">
        <v>539</v>
      </c>
      <c r="D96" s="174">
        <v>1</v>
      </c>
      <c r="E96" s="174">
        <v>1</v>
      </c>
      <c r="F96" s="174">
        <v>1</v>
      </c>
      <c r="G96" s="1" t="s">
        <v>466</v>
      </c>
      <c r="H96" s="155">
        <f t="shared" si="1"/>
        <v>105</v>
      </c>
      <c r="I96" s="155"/>
    </row>
    <row r="97" spans="1:9" x14ac:dyDescent="0.15">
      <c r="A97" s="31" t="s">
        <v>777</v>
      </c>
      <c r="B97" s="169">
        <v>170</v>
      </c>
      <c r="C97" s="15" t="s">
        <v>539</v>
      </c>
      <c r="D97" s="174">
        <v>1</v>
      </c>
      <c r="E97" s="174">
        <v>1</v>
      </c>
      <c r="F97" s="174">
        <v>1</v>
      </c>
      <c r="G97" s="1" t="s">
        <v>466</v>
      </c>
      <c r="H97" s="155">
        <f t="shared" si="1"/>
        <v>170</v>
      </c>
      <c r="I97" s="155"/>
    </row>
    <row r="98" spans="1:9" x14ac:dyDescent="0.15">
      <c r="A98" s="31" t="s">
        <v>660</v>
      </c>
      <c r="B98" s="169">
        <v>90500</v>
      </c>
      <c r="C98" s="15" t="s">
        <v>549</v>
      </c>
      <c r="D98" s="174">
        <v>655.95699999999999</v>
      </c>
      <c r="E98" s="174">
        <v>655.95699999999999</v>
      </c>
      <c r="F98" s="174">
        <v>655.95699999999999</v>
      </c>
      <c r="G98" s="1" t="s">
        <v>466</v>
      </c>
      <c r="H98" s="155">
        <f t="shared" si="1"/>
        <v>137.96636059985639</v>
      </c>
      <c r="I98" s="155"/>
    </row>
    <row r="99" spans="1:9" x14ac:dyDescent="0.15">
      <c r="A99" s="31" t="s">
        <v>433</v>
      </c>
      <c r="B99" s="169">
        <v>185</v>
      </c>
      <c r="C99" s="15" t="s">
        <v>464</v>
      </c>
      <c r="D99" s="174">
        <v>1.0541</v>
      </c>
      <c r="E99" s="174">
        <v>1.1993</v>
      </c>
      <c r="F99" s="174">
        <v>1.1267</v>
      </c>
      <c r="G99" s="1" t="s">
        <v>466</v>
      </c>
      <c r="H99" s="155">
        <f t="shared" si="1"/>
        <v>164.19632555249845</v>
      </c>
      <c r="I99" s="155"/>
    </row>
    <row r="100" spans="1:9" x14ac:dyDescent="0.15">
      <c r="A100" s="31" t="s">
        <v>553</v>
      </c>
      <c r="B100" s="169">
        <v>149</v>
      </c>
      <c r="C100" s="15" t="s">
        <v>539</v>
      </c>
      <c r="D100" s="174">
        <v>1</v>
      </c>
      <c r="E100" s="174">
        <v>1</v>
      </c>
      <c r="F100" s="174">
        <v>1</v>
      </c>
      <c r="G100" s="1" t="s">
        <v>655</v>
      </c>
      <c r="H100" s="155">
        <f t="shared" si="1"/>
        <v>149</v>
      </c>
      <c r="I100" s="155"/>
    </row>
    <row r="101" spans="1:9" x14ac:dyDescent="0.15">
      <c r="A101" s="31" t="s">
        <v>554</v>
      </c>
      <c r="B101" s="169">
        <v>220</v>
      </c>
      <c r="C101" s="15" t="s">
        <v>464</v>
      </c>
      <c r="D101" s="174">
        <v>1.0541</v>
      </c>
      <c r="E101" s="174">
        <v>1.1993</v>
      </c>
      <c r="F101" s="174">
        <v>1.1267</v>
      </c>
      <c r="G101" s="1" t="s">
        <v>466</v>
      </c>
      <c r="H101" s="155">
        <f t="shared" si="1"/>
        <v>195.26049525161977</v>
      </c>
      <c r="I101" s="155"/>
    </row>
    <row r="102" spans="1:9" x14ac:dyDescent="0.15">
      <c r="A102" s="31" t="s">
        <v>434</v>
      </c>
      <c r="B102" s="169">
        <v>117</v>
      </c>
      <c r="C102" s="15" t="s">
        <v>464</v>
      </c>
      <c r="D102" s="174">
        <v>1.0541</v>
      </c>
      <c r="E102" s="174">
        <v>1.1993</v>
      </c>
      <c r="F102" s="174">
        <v>1.1267</v>
      </c>
      <c r="G102" s="1" t="s">
        <v>466</v>
      </c>
      <c r="H102" s="155">
        <f t="shared" si="1"/>
        <v>103.84308156563415</v>
      </c>
      <c r="I102" s="155"/>
    </row>
    <row r="103" spans="1:9" x14ac:dyDescent="0.15">
      <c r="A103" s="31" t="s">
        <v>794</v>
      </c>
      <c r="B103" s="169">
        <v>2200</v>
      </c>
      <c r="C103" s="15" t="s">
        <v>392</v>
      </c>
      <c r="D103" s="174">
        <v>8.1751000000000005</v>
      </c>
      <c r="E103" s="174">
        <v>9.3719999999999999</v>
      </c>
      <c r="F103" s="174">
        <v>8.7735500000000002</v>
      </c>
      <c r="G103" s="1" t="s">
        <v>466</v>
      </c>
      <c r="H103" s="155">
        <f t="shared" si="1"/>
        <v>250.7536857942338</v>
      </c>
      <c r="I103" s="155"/>
    </row>
    <row r="104" spans="1:9" x14ac:dyDescent="0.15">
      <c r="A104" s="31" t="s">
        <v>468</v>
      </c>
      <c r="B104" s="169">
        <v>175</v>
      </c>
      <c r="C104" s="15" t="s">
        <v>539</v>
      </c>
      <c r="D104" s="174">
        <v>1</v>
      </c>
      <c r="E104" s="174">
        <v>1</v>
      </c>
      <c r="F104" s="174">
        <v>1</v>
      </c>
      <c r="G104" s="1" t="s">
        <v>655</v>
      </c>
      <c r="H104" s="155">
        <f t="shared" si="1"/>
        <v>175</v>
      </c>
      <c r="I104" s="155"/>
    </row>
    <row r="105" spans="1:9" x14ac:dyDescent="0.15">
      <c r="A105" s="31" t="s">
        <v>620</v>
      </c>
      <c r="B105" s="169">
        <v>260</v>
      </c>
      <c r="C105" s="15" t="s">
        <v>539</v>
      </c>
      <c r="D105" s="174">
        <v>1</v>
      </c>
      <c r="E105" s="174">
        <v>1</v>
      </c>
      <c r="F105" s="174">
        <v>1</v>
      </c>
      <c r="G105" s="1" t="s">
        <v>466</v>
      </c>
      <c r="H105" s="155">
        <f t="shared" si="1"/>
        <v>260</v>
      </c>
      <c r="I105" s="155"/>
    </row>
    <row r="106" spans="1:9" x14ac:dyDescent="0.15">
      <c r="A106" s="31" t="s">
        <v>621</v>
      </c>
      <c r="B106" s="169">
        <v>160</v>
      </c>
      <c r="C106" s="15" t="s">
        <v>539</v>
      </c>
      <c r="D106" s="174">
        <v>1</v>
      </c>
      <c r="E106" s="174">
        <v>1</v>
      </c>
      <c r="F106" s="174">
        <v>1</v>
      </c>
      <c r="G106" s="1" t="s">
        <v>466</v>
      </c>
      <c r="H106" s="155">
        <f t="shared" si="1"/>
        <v>160</v>
      </c>
      <c r="I106" s="155"/>
    </row>
    <row r="107" spans="1:9" x14ac:dyDescent="0.15">
      <c r="A107" s="31" t="s">
        <v>622</v>
      </c>
      <c r="B107" s="169">
        <v>300</v>
      </c>
      <c r="C107" s="15" t="s">
        <v>539</v>
      </c>
      <c r="D107" s="174">
        <v>1</v>
      </c>
      <c r="E107" s="174">
        <v>1</v>
      </c>
      <c r="F107" s="174">
        <v>1</v>
      </c>
      <c r="G107" s="1" t="s">
        <v>466</v>
      </c>
      <c r="H107" s="155">
        <f t="shared" si="1"/>
        <v>300</v>
      </c>
      <c r="I107" s="155"/>
    </row>
    <row r="108" spans="1:9" x14ac:dyDescent="0.15">
      <c r="A108" s="31" t="s">
        <v>435</v>
      </c>
      <c r="B108" s="169">
        <v>186</v>
      </c>
      <c r="C108" s="15" t="s">
        <v>464</v>
      </c>
      <c r="D108" s="174">
        <v>1.0541</v>
      </c>
      <c r="E108" s="174">
        <v>1.1993</v>
      </c>
      <c r="F108" s="174">
        <v>1.1267</v>
      </c>
      <c r="G108" s="1" t="s">
        <v>466</v>
      </c>
      <c r="H108" s="155">
        <f t="shared" si="1"/>
        <v>165.08387325818762</v>
      </c>
      <c r="I108" s="155"/>
    </row>
    <row r="109" spans="1:9" x14ac:dyDescent="0.15">
      <c r="A109" s="31" t="s">
        <v>665</v>
      </c>
      <c r="B109" s="169">
        <v>149</v>
      </c>
      <c r="C109" s="15" t="s">
        <v>539</v>
      </c>
      <c r="D109" s="174">
        <v>1</v>
      </c>
      <c r="E109" s="174">
        <v>1</v>
      </c>
      <c r="F109" s="174">
        <v>1</v>
      </c>
      <c r="G109" s="1" t="s">
        <v>655</v>
      </c>
      <c r="H109" s="155">
        <f t="shared" si="1"/>
        <v>149</v>
      </c>
      <c r="I109" s="155"/>
    </row>
    <row r="110" spans="1:9" x14ac:dyDescent="0.15">
      <c r="A110" s="31" t="s">
        <v>800</v>
      </c>
      <c r="B110" s="169">
        <v>13750</v>
      </c>
      <c r="C110" s="15" t="s">
        <v>801</v>
      </c>
      <c r="D110" s="174">
        <v>118.98690000000001</v>
      </c>
      <c r="E110" s="174">
        <v>124.8193</v>
      </c>
      <c r="F110" s="174">
        <v>121.90309999999999</v>
      </c>
      <c r="G110" s="1" t="s">
        <v>655</v>
      </c>
      <c r="H110" s="155">
        <f t="shared" si="1"/>
        <v>112.79450645635755</v>
      </c>
      <c r="I110" s="155"/>
    </row>
    <row r="111" spans="1:9" x14ac:dyDescent="0.15">
      <c r="A111" s="31" t="s">
        <v>467</v>
      </c>
      <c r="B111" s="169">
        <v>230</v>
      </c>
      <c r="C111" s="15" t="s">
        <v>539</v>
      </c>
      <c r="D111" s="174">
        <v>1</v>
      </c>
      <c r="E111" s="174">
        <v>1</v>
      </c>
      <c r="F111" s="174">
        <v>1</v>
      </c>
      <c r="G111" s="1" t="s">
        <v>466</v>
      </c>
      <c r="H111" s="155">
        <f t="shared" si="1"/>
        <v>230</v>
      </c>
      <c r="I111" s="155"/>
    </row>
    <row r="112" spans="1:9" x14ac:dyDescent="0.15">
      <c r="A112" s="31" t="s">
        <v>754</v>
      </c>
      <c r="B112" s="169">
        <v>149</v>
      </c>
      <c r="C112" s="15" t="s">
        <v>539</v>
      </c>
      <c r="D112" s="174">
        <v>1</v>
      </c>
      <c r="E112" s="174">
        <v>1</v>
      </c>
      <c r="F112" s="174">
        <v>1</v>
      </c>
      <c r="G112" s="1" t="s">
        <v>655</v>
      </c>
      <c r="H112" s="155">
        <f t="shared" si="1"/>
        <v>149</v>
      </c>
      <c r="I112" s="155"/>
    </row>
    <row r="113" spans="1:9" x14ac:dyDescent="0.15">
      <c r="A113" s="31" t="s">
        <v>436</v>
      </c>
      <c r="B113" s="169">
        <v>121</v>
      </c>
      <c r="C113" s="15" t="s">
        <v>464</v>
      </c>
      <c r="D113" s="174">
        <v>1.0541</v>
      </c>
      <c r="E113" s="174">
        <v>1.1993</v>
      </c>
      <c r="F113" s="174">
        <v>1.1267</v>
      </c>
      <c r="G113" s="1" t="s">
        <v>466</v>
      </c>
      <c r="H113" s="155">
        <f t="shared" si="1"/>
        <v>107.39327238839087</v>
      </c>
      <c r="I113" s="155"/>
    </row>
    <row r="114" spans="1:9" x14ac:dyDescent="0.15">
      <c r="A114" s="31" t="s">
        <v>811</v>
      </c>
      <c r="B114" s="169">
        <v>25500</v>
      </c>
      <c r="C114" s="15" t="s">
        <v>729</v>
      </c>
      <c r="D114" s="174">
        <v>123.4</v>
      </c>
      <c r="E114" s="174">
        <v>135.01</v>
      </c>
      <c r="F114" s="174">
        <v>129.20499999999998</v>
      </c>
      <c r="G114" s="1" t="s">
        <v>466</v>
      </c>
      <c r="H114" s="155">
        <f t="shared" si="1"/>
        <v>197.36078325142219</v>
      </c>
      <c r="I114" s="155"/>
    </row>
    <row r="115" spans="1:9" x14ac:dyDescent="0.15">
      <c r="A115" s="31" t="s">
        <v>411</v>
      </c>
      <c r="B115" s="169">
        <v>151</v>
      </c>
      <c r="C115" s="15" t="s">
        <v>297</v>
      </c>
      <c r="D115" s="174">
        <v>0.74590000000000001</v>
      </c>
      <c r="E115" s="174">
        <v>0.85229999999999995</v>
      </c>
      <c r="F115" s="174">
        <v>0.79909999999999992</v>
      </c>
      <c r="G115" s="1" t="s">
        <v>466</v>
      </c>
      <c r="H115" s="155">
        <f t="shared" si="1"/>
        <v>188.96258290576901</v>
      </c>
      <c r="I115" s="155"/>
    </row>
    <row r="116" spans="1:9" x14ac:dyDescent="0.15">
      <c r="A116" s="31" t="s">
        <v>437</v>
      </c>
      <c r="B116" s="169">
        <v>290</v>
      </c>
      <c r="C116" s="15" t="s">
        <v>539</v>
      </c>
      <c r="D116" s="174">
        <v>1</v>
      </c>
      <c r="E116" s="174">
        <v>1</v>
      </c>
      <c r="F116" s="174">
        <v>1</v>
      </c>
      <c r="G116" s="1" t="s">
        <v>466</v>
      </c>
      <c r="H116" s="155">
        <f t="shared" si="1"/>
        <v>290</v>
      </c>
      <c r="I116" s="155"/>
    </row>
    <row r="117" spans="1:9" x14ac:dyDescent="0.15">
      <c r="A117" s="31" t="s">
        <v>412</v>
      </c>
      <c r="B117" s="169">
        <v>141</v>
      </c>
      <c r="C117" s="15" t="s">
        <v>464</v>
      </c>
      <c r="D117" s="174">
        <v>1.0541</v>
      </c>
      <c r="E117" s="174">
        <v>1.1993</v>
      </c>
      <c r="F117" s="174">
        <v>1.1267</v>
      </c>
      <c r="G117" s="1" t="s">
        <v>466</v>
      </c>
      <c r="H117" s="155">
        <f t="shared" si="1"/>
        <v>125.14422650217449</v>
      </c>
      <c r="I117" s="155"/>
    </row>
    <row r="118" spans="1:9" x14ac:dyDescent="0.15">
      <c r="A118" s="31" t="s">
        <v>813</v>
      </c>
      <c r="B118" s="169">
        <v>150</v>
      </c>
      <c r="C118" s="15" t="s">
        <v>539</v>
      </c>
      <c r="D118" s="174">
        <v>1</v>
      </c>
      <c r="E118" s="174">
        <v>1</v>
      </c>
      <c r="F118" s="174">
        <v>1</v>
      </c>
      <c r="G118" s="1" t="s">
        <v>466</v>
      </c>
      <c r="H118" s="155">
        <f t="shared" si="1"/>
        <v>150</v>
      </c>
      <c r="I118" s="155"/>
    </row>
    <row r="119" spans="1:9" x14ac:dyDescent="0.15">
      <c r="A119" s="31" t="s">
        <v>438</v>
      </c>
      <c r="B119" s="169">
        <v>245</v>
      </c>
      <c r="C119" s="15" t="s">
        <v>539</v>
      </c>
      <c r="D119" s="174">
        <v>1</v>
      </c>
      <c r="E119" s="174">
        <v>1</v>
      </c>
      <c r="F119" s="174">
        <v>1</v>
      </c>
      <c r="G119" s="1" t="s">
        <v>466</v>
      </c>
      <c r="H119" s="155">
        <f t="shared" si="1"/>
        <v>245</v>
      </c>
      <c r="I119" s="155"/>
    </row>
    <row r="120" spans="1:9" x14ac:dyDescent="0.15">
      <c r="A120" s="31" t="s">
        <v>440</v>
      </c>
      <c r="B120" s="169">
        <v>150</v>
      </c>
      <c r="C120" s="15" t="s">
        <v>464</v>
      </c>
      <c r="D120" s="174">
        <v>1.0541</v>
      </c>
      <c r="E120" s="174">
        <v>1.1993</v>
      </c>
      <c r="F120" s="174">
        <v>1.1267</v>
      </c>
      <c r="G120" s="1" t="s">
        <v>466</v>
      </c>
      <c r="H120" s="155">
        <f t="shared" si="1"/>
        <v>133.13215585337713</v>
      </c>
      <c r="I120" s="155"/>
    </row>
    <row r="121" spans="1:9" x14ac:dyDescent="0.15">
      <c r="A121" s="31" t="s">
        <v>611</v>
      </c>
      <c r="B121" s="169">
        <v>120</v>
      </c>
      <c r="C121" s="15" t="s">
        <v>539</v>
      </c>
      <c r="D121" s="174">
        <v>1</v>
      </c>
      <c r="E121" s="174">
        <v>1</v>
      </c>
      <c r="F121" s="174">
        <v>1</v>
      </c>
      <c r="G121" s="1" t="s">
        <v>466</v>
      </c>
      <c r="H121" s="155">
        <f t="shared" si="1"/>
        <v>120</v>
      </c>
      <c r="I121" s="155"/>
    </row>
    <row r="122" spans="1:9" x14ac:dyDescent="0.15">
      <c r="A122" s="31" t="s">
        <v>612</v>
      </c>
      <c r="B122" s="169">
        <v>152</v>
      </c>
      <c r="C122" s="15" t="s">
        <v>539</v>
      </c>
      <c r="D122" s="174">
        <v>1</v>
      </c>
      <c r="E122" s="174">
        <v>1</v>
      </c>
      <c r="F122" s="174">
        <v>1</v>
      </c>
      <c r="G122" s="1" t="s">
        <v>466</v>
      </c>
      <c r="H122" s="155">
        <f t="shared" si="1"/>
        <v>152</v>
      </c>
      <c r="I122" s="155"/>
    </row>
    <row r="123" spans="1:9" x14ac:dyDescent="0.15">
      <c r="A123" s="31" t="s">
        <v>596</v>
      </c>
      <c r="B123" s="169">
        <v>154</v>
      </c>
      <c r="C123" s="15" t="s">
        <v>539</v>
      </c>
      <c r="D123" s="174">
        <v>1</v>
      </c>
      <c r="E123" s="174">
        <v>1</v>
      </c>
      <c r="F123" s="174">
        <v>1</v>
      </c>
      <c r="G123" s="1" t="s">
        <v>466</v>
      </c>
      <c r="H123" s="155">
        <f t="shared" si="1"/>
        <v>154</v>
      </c>
      <c r="I123" s="155"/>
    </row>
    <row r="124" spans="1:9" x14ac:dyDescent="0.15">
      <c r="A124" s="31" t="s">
        <v>613</v>
      </c>
      <c r="B124" s="169">
        <v>230</v>
      </c>
      <c r="C124" s="15" t="s">
        <v>464</v>
      </c>
      <c r="D124" s="174">
        <v>1.0541</v>
      </c>
      <c r="E124" s="174">
        <v>1.1993</v>
      </c>
      <c r="F124" s="174">
        <v>1.1267</v>
      </c>
      <c r="G124" s="1" t="s">
        <v>466</v>
      </c>
      <c r="H124" s="155">
        <f t="shared" si="1"/>
        <v>204.13597230851158</v>
      </c>
      <c r="I124" s="155"/>
    </row>
    <row r="125" spans="1:9" x14ac:dyDescent="0.15">
      <c r="A125" s="31" t="s">
        <v>615</v>
      </c>
      <c r="B125" s="169">
        <v>280</v>
      </c>
      <c r="C125" s="15" t="s">
        <v>616</v>
      </c>
      <c r="D125" s="174">
        <v>1.5144</v>
      </c>
      <c r="E125" s="174">
        <v>1.6339999999999999</v>
      </c>
      <c r="F125" s="174">
        <v>1.5741999999999998</v>
      </c>
      <c r="G125" s="1" t="s">
        <v>466</v>
      </c>
      <c r="H125" s="155">
        <f t="shared" si="1"/>
        <v>177.86812349129718</v>
      </c>
      <c r="I125" s="155"/>
    </row>
    <row r="126" spans="1:9" x14ac:dyDescent="0.15">
      <c r="A126" s="31" t="s">
        <v>365</v>
      </c>
      <c r="B126" s="169">
        <v>500</v>
      </c>
      <c r="C126" s="15" t="s">
        <v>366</v>
      </c>
      <c r="D126" s="174">
        <v>1</v>
      </c>
      <c r="E126" s="174">
        <v>1</v>
      </c>
      <c r="F126" s="174">
        <v>1</v>
      </c>
      <c r="G126" s="1" t="s">
        <v>466</v>
      </c>
      <c r="H126" s="155">
        <f t="shared" si="1"/>
        <v>500</v>
      </c>
      <c r="I126" s="155"/>
    </row>
    <row r="127" spans="1:9" x14ac:dyDescent="0.15">
      <c r="A127" s="31" t="s">
        <v>367</v>
      </c>
      <c r="B127" s="169">
        <v>149</v>
      </c>
      <c r="C127" s="15" t="s">
        <v>539</v>
      </c>
      <c r="D127" s="174">
        <v>1</v>
      </c>
      <c r="E127" s="174">
        <v>1</v>
      </c>
      <c r="F127" s="174">
        <v>1</v>
      </c>
      <c r="G127" s="1" t="s">
        <v>655</v>
      </c>
      <c r="H127" s="155">
        <f t="shared" si="1"/>
        <v>149</v>
      </c>
      <c r="I127" s="155"/>
    </row>
    <row r="128" spans="1:9" x14ac:dyDescent="0.15">
      <c r="A128" s="31" t="s">
        <v>368</v>
      </c>
      <c r="B128" s="169">
        <v>2200</v>
      </c>
      <c r="C128" s="15" t="s">
        <v>392</v>
      </c>
      <c r="D128" s="174">
        <v>8.1751000000000005</v>
      </c>
      <c r="E128" s="174">
        <v>9.3719999999999999</v>
      </c>
      <c r="F128" s="174">
        <v>8.7735500000000002</v>
      </c>
      <c r="G128" s="1" t="s">
        <v>466</v>
      </c>
      <c r="H128" s="155">
        <f t="shared" si="1"/>
        <v>250.7536857942338</v>
      </c>
      <c r="I128" s="155"/>
    </row>
    <row r="129" spans="1:9" x14ac:dyDescent="0.15">
      <c r="A129" s="31" t="s">
        <v>369</v>
      </c>
      <c r="B129" s="169">
        <v>117</v>
      </c>
      <c r="C129" s="15" t="s">
        <v>539</v>
      </c>
      <c r="D129" s="174">
        <v>1</v>
      </c>
      <c r="E129" s="174">
        <v>1</v>
      </c>
      <c r="F129" s="174">
        <v>1</v>
      </c>
      <c r="G129" s="1" t="s">
        <v>655</v>
      </c>
      <c r="H129" s="155">
        <f t="shared" si="1"/>
        <v>117</v>
      </c>
      <c r="I129" s="155"/>
    </row>
    <row r="130" spans="1:9" x14ac:dyDescent="0.15">
      <c r="A130" s="31" t="s">
        <v>597</v>
      </c>
      <c r="B130" s="169">
        <v>105</v>
      </c>
      <c r="C130" s="15" t="s">
        <v>539</v>
      </c>
      <c r="D130" s="174">
        <v>1</v>
      </c>
      <c r="E130" s="174">
        <v>1</v>
      </c>
      <c r="F130" s="174">
        <v>1</v>
      </c>
      <c r="G130" s="1" t="s">
        <v>466</v>
      </c>
      <c r="H130" s="155">
        <f t="shared" si="1"/>
        <v>105</v>
      </c>
      <c r="I130" s="155"/>
    </row>
    <row r="131" spans="1:9" x14ac:dyDescent="0.15">
      <c r="A131" s="31" t="s">
        <v>370</v>
      </c>
      <c r="B131" s="169">
        <v>468</v>
      </c>
      <c r="C131" s="15" t="s">
        <v>371</v>
      </c>
      <c r="D131" s="174">
        <v>4.7286999999999999</v>
      </c>
      <c r="E131" s="174">
        <v>4.8536000000000001</v>
      </c>
      <c r="F131" s="174">
        <v>4.79115</v>
      </c>
      <c r="G131" s="1" t="s">
        <v>466</v>
      </c>
      <c r="H131" s="155">
        <f t="shared" si="1"/>
        <v>97.680097680097674</v>
      </c>
      <c r="I131" s="155"/>
    </row>
    <row r="132" spans="1:9" x14ac:dyDescent="0.15">
      <c r="A132" s="31" t="s">
        <v>372</v>
      </c>
      <c r="B132" s="169">
        <v>214</v>
      </c>
      <c r="C132" s="15" t="s">
        <v>464</v>
      </c>
      <c r="D132" s="174">
        <v>1.0541</v>
      </c>
      <c r="E132" s="174">
        <v>1.1993</v>
      </c>
      <c r="F132" s="174">
        <v>1.1267</v>
      </c>
      <c r="G132" s="1" t="s">
        <v>466</v>
      </c>
      <c r="H132" s="155">
        <f t="shared" si="1"/>
        <v>189.93520901748468</v>
      </c>
      <c r="I132" s="155"/>
    </row>
    <row r="133" spans="1:9" x14ac:dyDescent="0.15">
      <c r="A133" s="31" t="s">
        <v>389</v>
      </c>
      <c r="B133" s="169">
        <v>230</v>
      </c>
      <c r="C133" s="15" t="s">
        <v>539</v>
      </c>
      <c r="D133" s="174">
        <v>1</v>
      </c>
      <c r="E133" s="174">
        <v>1</v>
      </c>
      <c r="F133" s="174">
        <v>1</v>
      </c>
      <c r="G133" s="1" t="s">
        <v>466</v>
      </c>
      <c r="H133" s="155">
        <f t="shared" si="1"/>
        <v>230</v>
      </c>
      <c r="I133" s="155"/>
    </row>
    <row r="134" spans="1:9" x14ac:dyDescent="0.15">
      <c r="A134" s="31" t="s">
        <v>598</v>
      </c>
      <c r="B134" s="169">
        <v>62000</v>
      </c>
      <c r="C134" s="15" t="s">
        <v>550</v>
      </c>
      <c r="D134" s="174">
        <v>655.95699999999999</v>
      </c>
      <c r="E134" s="174">
        <v>655.95699999999999</v>
      </c>
      <c r="F134" s="174">
        <v>655.95699999999999</v>
      </c>
      <c r="G134" s="1" t="s">
        <v>466</v>
      </c>
      <c r="H134" s="155">
        <f t="shared" si="1"/>
        <v>94.51839068719444</v>
      </c>
      <c r="I134" s="155"/>
    </row>
    <row r="135" spans="1:9" x14ac:dyDescent="0.15">
      <c r="A135" s="31" t="s">
        <v>807</v>
      </c>
      <c r="B135" s="169">
        <v>149</v>
      </c>
      <c r="C135" s="15" t="s">
        <v>539</v>
      </c>
      <c r="D135" s="174">
        <v>1</v>
      </c>
      <c r="E135" s="174">
        <v>1</v>
      </c>
      <c r="F135" s="174">
        <v>1</v>
      </c>
      <c r="G135" s="1" t="s">
        <v>655</v>
      </c>
      <c r="H135" s="155">
        <f t="shared" si="1"/>
        <v>149</v>
      </c>
      <c r="I135" s="155"/>
    </row>
    <row r="136" spans="1:9" x14ac:dyDescent="0.15">
      <c r="A136" s="31" t="s">
        <v>587</v>
      </c>
      <c r="B136" s="169">
        <v>175</v>
      </c>
      <c r="C136" s="15" t="s">
        <v>539</v>
      </c>
      <c r="D136" s="174">
        <v>1</v>
      </c>
      <c r="E136" s="174">
        <v>1</v>
      </c>
      <c r="F136" s="174">
        <v>1</v>
      </c>
      <c r="G136" s="1" t="s">
        <v>655</v>
      </c>
      <c r="H136" s="155">
        <f t="shared" si="1"/>
        <v>175</v>
      </c>
      <c r="I136" s="155"/>
    </row>
    <row r="137" spans="1:9" x14ac:dyDescent="0.15">
      <c r="A137" s="31" t="s">
        <v>599</v>
      </c>
      <c r="B137" s="169">
        <v>149</v>
      </c>
      <c r="C137" s="15" t="s">
        <v>539</v>
      </c>
      <c r="D137" s="174">
        <v>1</v>
      </c>
      <c r="E137" s="174">
        <v>1</v>
      </c>
      <c r="F137" s="174">
        <v>1</v>
      </c>
      <c r="G137" s="1" t="s">
        <v>655</v>
      </c>
      <c r="H137" s="155">
        <f t="shared" si="1"/>
        <v>149</v>
      </c>
      <c r="I137" s="155"/>
    </row>
    <row r="138" spans="1:9" x14ac:dyDescent="0.15">
      <c r="A138" s="31" t="s">
        <v>600</v>
      </c>
      <c r="B138" s="169">
        <v>5500</v>
      </c>
      <c r="C138" s="15" t="s">
        <v>730</v>
      </c>
      <c r="D138" s="174">
        <v>37.929699999999997</v>
      </c>
      <c r="E138" s="174">
        <v>40.632100000000001</v>
      </c>
      <c r="F138" s="174">
        <v>39.280900000000003</v>
      </c>
      <c r="G138" s="1" t="s">
        <v>466</v>
      </c>
      <c r="H138" s="155">
        <f t="shared" si="1"/>
        <v>140.0171584663284</v>
      </c>
      <c r="I138" s="155"/>
    </row>
    <row r="139" spans="1:9" x14ac:dyDescent="0.15">
      <c r="A139" s="31" t="s">
        <v>560</v>
      </c>
      <c r="B139" s="169">
        <v>143</v>
      </c>
      <c r="C139" s="15" t="s">
        <v>539</v>
      </c>
      <c r="D139" s="174">
        <v>1</v>
      </c>
      <c r="E139" s="174">
        <v>1</v>
      </c>
      <c r="F139" s="174">
        <v>1</v>
      </c>
      <c r="G139" s="1" t="s">
        <v>466</v>
      </c>
      <c r="H139" s="155">
        <f t="shared" si="1"/>
        <v>143</v>
      </c>
      <c r="I139" s="155"/>
    </row>
    <row r="140" spans="1:9" x14ac:dyDescent="0.15">
      <c r="A140" s="31" t="s">
        <v>137</v>
      </c>
      <c r="B140" s="169">
        <v>149</v>
      </c>
      <c r="C140" s="15" t="s">
        <v>539</v>
      </c>
      <c r="D140" s="174">
        <v>1</v>
      </c>
      <c r="E140" s="174">
        <v>1</v>
      </c>
      <c r="F140" s="174">
        <v>1</v>
      </c>
      <c r="G140" s="1" t="s">
        <v>655</v>
      </c>
      <c r="H140" s="155">
        <f t="shared" si="1"/>
        <v>149</v>
      </c>
      <c r="I140" s="155"/>
    </row>
    <row r="141" spans="1:9" x14ac:dyDescent="0.15">
      <c r="A141" s="31" t="s">
        <v>446</v>
      </c>
      <c r="B141" s="169">
        <v>150</v>
      </c>
      <c r="C141" s="15" t="s">
        <v>539</v>
      </c>
      <c r="D141" s="174">
        <v>1</v>
      </c>
      <c r="E141" s="174">
        <v>1</v>
      </c>
      <c r="F141" s="174">
        <v>1</v>
      </c>
      <c r="G141" s="1" t="s">
        <v>466</v>
      </c>
      <c r="H141" s="155">
        <f t="shared" si="1"/>
        <v>150</v>
      </c>
      <c r="I141" s="155"/>
    </row>
    <row r="142" spans="1:9" x14ac:dyDescent="0.15">
      <c r="A142" s="31" t="s">
        <v>308</v>
      </c>
      <c r="B142" s="169">
        <v>135</v>
      </c>
      <c r="C142" s="15" t="s">
        <v>464</v>
      </c>
      <c r="D142" s="174">
        <v>1.0541</v>
      </c>
      <c r="E142" s="174">
        <v>1.1993</v>
      </c>
      <c r="F142" s="174">
        <v>1.1267</v>
      </c>
      <c r="G142" s="1" t="s">
        <v>466</v>
      </c>
      <c r="H142" s="155">
        <f t="shared" si="1"/>
        <v>119.8189402680394</v>
      </c>
      <c r="I142" s="155"/>
    </row>
    <row r="143" spans="1:9" x14ac:dyDescent="0.15">
      <c r="A143" s="31" t="s">
        <v>476</v>
      </c>
      <c r="B143" s="169">
        <v>102</v>
      </c>
      <c r="C143" s="15" t="s">
        <v>539</v>
      </c>
      <c r="D143" s="174">
        <v>1</v>
      </c>
      <c r="E143" s="174">
        <v>1</v>
      </c>
      <c r="F143" s="174">
        <v>1</v>
      </c>
      <c r="G143" s="1" t="s">
        <v>466</v>
      </c>
      <c r="H143" s="155">
        <f t="shared" si="1"/>
        <v>102</v>
      </c>
      <c r="I143" s="155"/>
    </row>
    <row r="144" spans="1:9" x14ac:dyDescent="0.15">
      <c r="A144" s="31" t="s">
        <v>815</v>
      </c>
      <c r="B144" s="169">
        <v>150</v>
      </c>
      <c r="C144" s="15" t="s">
        <v>539</v>
      </c>
      <c r="D144" s="174">
        <v>1.0541</v>
      </c>
      <c r="E144" s="174">
        <v>1.1993</v>
      </c>
      <c r="F144" s="174">
        <v>1.1267</v>
      </c>
      <c r="G144" s="1" t="s">
        <v>466</v>
      </c>
      <c r="H144" s="155">
        <f t="shared" si="1"/>
        <v>133.13215585337713</v>
      </c>
      <c r="I144" s="155"/>
    </row>
    <row r="145" spans="1:9" x14ac:dyDescent="0.15">
      <c r="A145" s="31" t="s">
        <v>496</v>
      </c>
      <c r="B145" s="169">
        <v>149</v>
      </c>
      <c r="C145" s="15" t="s">
        <v>464</v>
      </c>
      <c r="D145" s="174">
        <v>1.0541</v>
      </c>
      <c r="E145" s="174">
        <v>1.1993</v>
      </c>
      <c r="F145" s="174">
        <v>1.1267</v>
      </c>
      <c r="G145" s="1" t="s">
        <v>466</v>
      </c>
      <c r="H145" s="155">
        <f t="shared" si="1"/>
        <v>132.24460814768793</v>
      </c>
      <c r="I145" s="155"/>
    </row>
    <row r="146" spans="1:9" x14ac:dyDescent="0.15">
      <c r="A146" s="31" t="s">
        <v>477</v>
      </c>
      <c r="B146" s="169">
        <v>250</v>
      </c>
      <c r="C146" s="15" t="s">
        <v>464</v>
      </c>
      <c r="D146" s="178">
        <v>1.0541</v>
      </c>
      <c r="E146" s="178">
        <v>1.1993</v>
      </c>
      <c r="F146" s="179">
        <f t="shared" ref="F146:F209" si="2">(D146+E146)/2</f>
        <v>1.1267</v>
      </c>
      <c r="G146" s="175" t="s">
        <v>466</v>
      </c>
      <c r="H146" s="155">
        <f t="shared" ref="H146:H209" si="3">B146/F146</f>
        <v>221.8869264222952</v>
      </c>
      <c r="I146" s="155"/>
    </row>
    <row r="147" spans="1:9" x14ac:dyDescent="0.15">
      <c r="A147" s="31" t="s">
        <v>478</v>
      </c>
      <c r="B147" s="169">
        <v>90</v>
      </c>
      <c r="C147" s="15" t="s">
        <v>539</v>
      </c>
      <c r="D147" s="180">
        <v>1</v>
      </c>
      <c r="E147" s="180">
        <v>1</v>
      </c>
      <c r="F147" s="179">
        <f t="shared" si="2"/>
        <v>1</v>
      </c>
      <c r="G147" s="175" t="s">
        <v>466</v>
      </c>
      <c r="H147" s="155">
        <f t="shared" si="3"/>
        <v>90</v>
      </c>
      <c r="I147" s="155"/>
    </row>
    <row r="148" spans="1:9" x14ac:dyDescent="0.15">
      <c r="A148" s="31" t="s">
        <v>503</v>
      </c>
      <c r="B148" s="169">
        <v>208</v>
      </c>
      <c r="C148" s="15" t="s">
        <v>766</v>
      </c>
      <c r="D148" s="180">
        <v>2.2279</v>
      </c>
      <c r="E148" s="180">
        <v>2.4664999999999999</v>
      </c>
      <c r="F148" s="179">
        <f t="shared" si="2"/>
        <v>2.3472</v>
      </c>
      <c r="G148" s="175" t="s">
        <v>466</v>
      </c>
      <c r="H148" s="155">
        <f t="shared" si="3"/>
        <v>88.616223585548738</v>
      </c>
      <c r="I148" s="155"/>
    </row>
    <row r="149" spans="1:9" x14ac:dyDescent="0.15">
      <c r="A149" s="31" t="s">
        <v>504</v>
      </c>
      <c r="B149" s="169">
        <v>130</v>
      </c>
      <c r="C149" s="15" t="s">
        <v>464</v>
      </c>
      <c r="D149" s="180">
        <v>1.0541</v>
      </c>
      <c r="E149" s="180">
        <v>1.1993</v>
      </c>
      <c r="F149" s="179">
        <f t="shared" si="2"/>
        <v>1.1267</v>
      </c>
      <c r="G149" s="175" t="s">
        <v>466</v>
      </c>
      <c r="H149" s="155">
        <f t="shared" si="3"/>
        <v>115.38120173959349</v>
      </c>
      <c r="I149" s="155"/>
    </row>
    <row r="150" spans="1:9" x14ac:dyDescent="0.15">
      <c r="A150" s="31" t="s">
        <v>710</v>
      </c>
      <c r="B150" s="169">
        <v>320</v>
      </c>
      <c r="C150" s="15" t="s">
        <v>464</v>
      </c>
      <c r="D150" s="178">
        <v>1.0541</v>
      </c>
      <c r="E150" s="178">
        <v>1.1993</v>
      </c>
      <c r="F150" s="179">
        <f t="shared" si="2"/>
        <v>1.1267</v>
      </c>
      <c r="G150" s="175" t="s">
        <v>466</v>
      </c>
      <c r="H150" s="155">
        <f t="shared" si="3"/>
        <v>284.01526582053782</v>
      </c>
      <c r="I150" s="155"/>
    </row>
    <row r="151" spans="1:9" x14ac:dyDescent="0.15">
      <c r="A151" s="172" t="s">
        <v>825</v>
      </c>
      <c r="B151" s="169">
        <v>450</v>
      </c>
      <c r="C151" s="15" t="s">
        <v>464</v>
      </c>
      <c r="D151" s="178">
        <v>1.0541</v>
      </c>
      <c r="E151" s="178">
        <v>1.1993</v>
      </c>
      <c r="F151" s="179">
        <f t="shared" si="2"/>
        <v>1.1267</v>
      </c>
      <c r="G151" s="175" t="s">
        <v>466</v>
      </c>
      <c r="H151" s="155">
        <f t="shared" si="3"/>
        <v>399.39646756013133</v>
      </c>
      <c r="I151" s="155"/>
    </row>
    <row r="152" spans="1:9" x14ac:dyDescent="0.15">
      <c r="A152" s="31" t="s">
        <v>505</v>
      </c>
      <c r="B152" s="169">
        <v>154</v>
      </c>
      <c r="C152" s="15" t="s">
        <v>464</v>
      </c>
      <c r="D152" s="178">
        <v>1.0541</v>
      </c>
      <c r="E152" s="178">
        <v>1.1993</v>
      </c>
      <c r="F152" s="179">
        <f t="shared" si="2"/>
        <v>1.1267</v>
      </c>
      <c r="G152" s="175" t="s">
        <v>466</v>
      </c>
      <c r="H152" s="155">
        <f t="shared" si="3"/>
        <v>136.68234667613385</v>
      </c>
      <c r="I152" s="155"/>
    </row>
    <row r="153" spans="1:9" x14ac:dyDescent="0.15">
      <c r="A153" s="31" t="s">
        <v>351</v>
      </c>
      <c r="B153" s="169">
        <v>78000</v>
      </c>
      <c r="C153" s="15" t="s">
        <v>550</v>
      </c>
      <c r="D153" s="180">
        <v>655.95699999999999</v>
      </c>
      <c r="E153" s="180">
        <v>655.95699999999999</v>
      </c>
      <c r="F153" s="179">
        <f t="shared" si="2"/>
        <v>655.95699999999999</v>
      </c>
      <c r="G153" s="175" t="s">
        <v>466</v>
      </c>
      <c r="H153" s="155">
        <f t="shared" si="3"/>
        <v>118.9102334451801</v>
      </c>
      <c r="I153" s="155"/>
    </row>
    <row r="154" spans="1:9" x14ac:dyDescent="0.15">
      <c r="A154" s="31" t="s">
        <v>737</v>
      </c>
      <c r="B154" s="169">
        <v>273</v>
      </c>
      <c r="C154" s="15" t="s">
        <v>539</v>
      </c>
      <c r="D154" s="180">
        <v>1</v>
      </c>
      <c r="E154" s="180">
        <v>1</v>
      </c>
      <c r="F154" s="179">
        <f t="shared" si="2"/>
        <v>1</v>
      </c>
      <c r="G154" s="175" t="s">
        <v>466</v>
      </c>
      <c r="H154" s="155">
        <f t="shared" si="3"/>
        <v>273</v>
      </c>
      <c r="I154" s="155"/>
    </row>
    <row r="155" spans="1:9" x14ac:dyDescent="0.15">
      <c r="A155" s="31" t="s">
        <v>506</v>
      </c>
      <c r="B155" s="169">
        <v>183</v>
      </c>
      <c r="C155" s="15" t="s">
        <v>731</v>
      </c>
      <c r="D155" s="180">
        <v>1.5158</v>
      </c>
      <c r="E155" s="180">
        <v>1.6850000000000001</v>
      </c>
      <c r="F155" s="179">
        <f t="shared" si="2"/>
        <v>1.6004</v>
      </c>
      <c r="G155" s="175" t="s">
        <v>466</v>
      </c>
      <c r="H155" s="155">
        <f t="shared" si="3"/>
        <v>114.34641339665083</v>
      </c>
      <c r="I155" s="155"/>
    </row>
    <row r="156" spans="1:9" x14ac:dyDescent="0.15">
      <c r="A156" s="31" t="s">
        <v>651</v>
      </c>
      <c r="B156" s="169">
        <v>1465</v>
      </c>
      <c r="C156" s="15" t="s">
        <v>652</v>
      </c>
      <c r="D156" s="180">
        <v>9.0862999999999996</v>
      </c>
      <c r="E156" s="180">
        <v>9.8402999999999992</v>
      </c>
      <c r="F156" s="179">
        <f t="shared" si="2"/>
        <v>9.4633000000000003</v>
      </c>
      <c r="G156" s="175" t="s">
        <v>655</v>
      </c>
      <c r="H156" s="155">
        <f t="shared" si="3"/>
        <v>154.80857628945506</v>
      </c>
      <c r="I156" s="166"/>
    </row>
    <row r="157" spans="1:9" x14ac:dyDescent="0.15">
      <c r="A157" s="31" t="s">
        <v>706</v>
      </c>
      <c r="B157" s="169">
        <v>120</v>
      </c>
      <c r="C157" s="15" t="s">
        <v>539</v>
      </c>
      <c r="D157" s="180">
        <v>1</v>
      </c>
      <c r="E157" s="180">
        <v>1</v>
      </c>
      <c r="F157" s="179">
        <f t="shared" si="2"/>
        <v>1</v>
      </c>
      <c r="G157" s="175" t="s">
        <v>466</v>
      </c>
      <c r="H157" s="155">
        <f t="shared" si="3"/>
        <v>120</v>
      </c>
      <c r="I157" s="155"/>
    </row>
    <row r="158" spans="1:9" x14ac:dyDescent="0.15">
      <c r="A158" s="31" t="s">
        <v>507</v>
      </c>
      <c r="B158" s="169">
        <v>172</v>
      </c>
      <c r="C158" s="15" t="s">
        <v>539</v>
      </c>
      <c r="D158" s="178">
        <v>1</v>
      </c>
      <c r="E158" s="178">
        <v>1</v>
      </c>
      <c r="F158" s="179">
        <f t="shared" si="2"/>
        <v>1</v>
      </c>
      <c r="G158" s="175" t="s">
        <v>466</v>
      </c>
      <c r="H158" s="155">
        <f t="shared" si="3"/>
        <v>172</v>
      </c>
      <c r="I158" s="155"/>
    </row>
    <row r="159" spans="1:9" x14ac:dyDescent="0.15">
      <c r="A159" s="31" t="s">
        <v>264</v>
      </c>
      <c r="B159" s="169">
        <v>290</v>
      </c>
      <c r="C159" s="15" t="s">
        <v>731</v>
      </c>
      <c r="D159" s="180">
        <v>1.5158</v>
      </c>
      <c r="E159" s="180">
        <v>1.6850000000000001</v>
      </c>
      <c r="F159" s="179">
        <f t="shared" si="2"/>
        <v>1.6004</v>
      </c>
      <c r="G159" s="175" t="s">
        <v>466</v>
      </c>
      <c r="H159" s="155">
        <f t="shared" si="3"/>
        <v>181.20469882529366</v>
      </c>
      <c r="I159" s="155"/>
    </row>
    <row r="160" spans="1:9" x14ac:dyDescent="0.15">
      <c r="A160" s="31" t="s">
        <v>509</v>
      </c>
      <c r="B160" s="169">
        <v>265</v>
      </c>
      <c r="C160" s="15" t="s">
        <v>539</v>
      </c>
      <c r="D160" s="180">
        <v>1</v>
      </c>
      <c r="E160" s="180">
        <v>1</v>
      </c>
      <c r="F160" s="179">
        <f t="shared" si="2"/>
        <v>1</v>
      </c>
      <c r="G160" s="175" t="s">
        <v>466</v>
      </c>
      <c r="H160" s="155">
        <f t="shared" si="3"/>
        <v>265</v>
      </c>
      <c r="I160" s="155"/>
    </row>
    <row r="161" spans="1:9" x14ac:dyDescent="0.15">
      <c r="A161" s="31" t="s">
        <v>511</v>
      </c>
      <c r="B161" s="169">
        <v>130</v>
      </c>
      <c r="C161" s="15" t="s">
        <v>539</v>
      </c>
      <c r="D161" s="180">
        <v>1</v>
      </c>
      <c r="E161" s="180">
        <v>1</v>
      </c>
      <c r="F161" s="179">
        <f t="shared" si="2"/>
        <v>1</v>
      </c>
      <c r="G161" s="175" t="s">
        <v>466</v>
      </c>
      <c r="H161" s="155">
        <f t="shared" si="3"/>
        <v>130</v>
      </c>
      <c r="I161" s="155"/>
    </row>
    <row r="162" spans="1:9" x14ac:dyDescent="0.15">
      <c r="A162" s="31" t="s">
        <v>512</v>
      </c>
      <c r="B162" s="169">
        <v>113</v>
      </c>
      <c r="C162" s="15" t="s">
        <v>464</v>
      </c>
      <c r="D162" s="178">
        <v>1.0541</v>
      </c>
      <c r="E162" s="178">
        <v>1.1993</v>
      </c>
      <c r="F162" s="179">
        <f t="shared" si="2"/>
        <v>1.1267</v>
      </c>
      <c r="G162" s="175" t="s">
        <v>466</v>
      </c>
      <c r="H162" s="155">
        <f t="shared" si="3"/>
        <v>100.29289074287743</v>
      </c>
      <c r="I162" s="166"/>
    </row>
    <row r="163" spans="1:9" x14ac:dyDescent="0.15">
      <c r="A163" s="31" t="s">
        <v>707</v>
      </c>
      <c r="B163" s="169">
        <v>173</v>
      </c>
      <c r="C163" s="15" t="s">
        <v>464</v>
      </c>
      <c r="D163" s="178">
        <v>1.0541</v>
      </c>
      <c r="E163" s="178">
        <v>1.1993</v>
      </c>
      <c r="F163" s="179">
        <f t="shared" si="2"/>
        <v>1.1267</v>
      </c>
      <c r="G163" s="175" t="s">
        <v>466</v>
      </c>
      <c r="H163" s="155">
        <f t="shared" si="3"/>
        <v>153.54575308422827</v>
      </c>
      <c r="I163" s="166"/>
    </row>
    <row r="164" spans="1:9" x14ac:dyDescent="0.15">
      <c r="A164" s="31" t="s">
        <v>363</v>
      </c>
      <c r="B164" s="169">
        <v>311</v>
      </c>
      <c r="C164" s="15" t="s">
        <v>464</v>
      </c>
      <c r="D164" s="178">
        <v>1.0541</v>
      </c>
      <c r="E164" s="178">
        <v>1.1993</v>
      </c>
      <c r="F164" s="179">
        <f t="shared" si="2"/>
        <v>1.1267</v>
      </c>
      <c r="G164" s="175" t="s">
        <v>466</v>
      </c>
      <c r="H164" s="155">
        <f t="shared" si="3"/>
        <v>276.02733646933524</v>
      </c>
      <c r="I164" s="155"/>
    </row>
    <row r="165" spans="1:9" x14ac:dyDescent="0.15">
      <c r="A165" s="31" t="s">
        <v>513</v>
      </c>
      <c r="B165" s="169">
        <v>139</v>
      </c>
      <c r="C165" s="15" t="s">
        <v>464</v>
      </c>
      <c r="D165" s="178">
        <v>1.0541</v>
      </c>
      <c r="E165" s="178">
        <v>1.1993</v>
      </c>
      <c r="F165" s="179">
        <f t="shared" si="2"/>
        <v>1.1267</v>
      </c>
      <c r="G165" s="175" t="s">
        <v>466</v>
      </c>
      <c r="H165" s="155">
        <f t="shared" si="3"/>
        <v>123.36913109079613</v>
      </c>
      <c r="I165" s="155"/>
    </row>
    <row r="166" spans="1:9" x14ac:dyDescent="0.15">
      <c r="A166" s="31" t="s">
        <v>514</v>
      </c>
      <c r="B166" s="169">
        <v>180</v>
      </c>
      <c r="C166" s="15" t="s">
        <v>464</v>
      </c>
      <c r="D166" s="178">
        <v>1.0541</v>
      </c>
      <c r="E166" s="178">
        <v>1.1993</v>
      </c>
      <c r="F166" s="179">
        <f t="shared" si="2"/>
        <v>1.1267</v>
      </c>
      <c r="G166" s="175" t="s">
        <v>466</v>
      </c>
      <c r="H166" s="155">
        <f t="shared" si="3"/>
        <v>159.75858702405253</v>
      </c>
      <c r="I166" s="155"/>
    </row>
    <row r="167" spans="1:9" x14ac:dyDescent="0.15">
      <c r="A167" s="31" t="s">
        <v>462</v>
      </c>
      <c r="B167" s="169">
        <v>149</v>
      </c>
      <c r="C167" s="15" t="s">
        <v>539</v>
      </c>
      <c r="D167" s="180">
        <v>1</v>
      </c>
      <c r="E167" s="180">
        <v>1</v>
      </c>
      <c r="F167" s="179">
        <f t="shared" si="2"/>
        <v>1</v>
      </c>
      <c r="G167" s="175" t="s">
        <v>655</v>
      </c>
      <c r="H167" s="155">
        <f t="shared" si="3"/>
        <v>149</v>
      </c>
      <c r="I167" s="155"/>
    </row>
    <row r="168" spans="1:9" x14ac:dyDescent="0.15">
      <c r="A168" s="31" t="s">
        <v>515</v>
      </c>
      <c r="B168" s="169">
        <v>170</v>
      </c>
      <c r="C168" s="15" t="s">
        <v>464</v>
      </c>
      <c r="D168" s="178">
        <v>1.0541</v>
      </c>
      <c r="E168" s="178">
        <v>1.1993</v>
      </c>
      <c r="F168" s="179">
        <f t="shared" si="2"/>
        <v>1.1267</v>
      </c>
      <c r="G168" s="175" t="s">
        <v>466</v>
      </c>
      <c r="H168" s="155">
        <f t="shared" si="3"/>
        <v>150.88310996716072</v>
      </c>
      <c r="I168" s="155"/>
    </row>
    <row r="169" spans="1:9" x14ac:dyDescent="0.15">
      <c r="A169" s="31" t="s">
        <v>718</v>
      </c>
      <c r="B169" s="169">
        <v>8770</v>
      </c>
      <c r="C169" s="15" t="s">
        <v>732</v>
      </c>
      <c r="D169" s="180">
        <v>52.268000000000001</v>
      </c>
      <c r="E169" s="180">
        <v>59.795000000000002</v>
      </c>
      <c r="F169" s="179">
        <f t="shared" si="2"/>
        <v>56.031500000000001</v>
      </c>
      <c r="G169" s="175" t="s">
        <v>466</v>
      </c>
      <c r="H169" s="155">
        <f t="shared" si="3"/>
        <v>156.51910086290746</v>
      </c>
      <c r="I169" s="155"/>
    </row>
    <row r="170" spans="1:9" x14ac:dyDescent="0.15">
      <c r="A170" s="31" t="s">
        <v>451</v>
      </c>
      <c r="B170" s="169">
        <v>175</v>
      </c>
      <c r="C170" s="15" t="s">
        <v>539</v>
      </c>
      <c r="D170" s="180">
        <v>1</v>
      </c>
      <c r="E170" s="180">
        <v>1</v>
      </c>
      <c r="F170" s="179">
        <f t="shared" si="2"/>
        <v>1</v>
      </c>
      <c r="G170" s="175" t="s">
        <v>655</v>
      </c>
      <c r="H170" s="155">
        <f t="shared" si="3"/>
        <v>175</v>
      </c>
      <c r="I170" s="155"/>
    </row>
    <row r="171" spans="1:9" x14ac:dyDescent="0.15">
      <c r="A171" s="31" t="s">
        <v>719</v>
      </c>
      <c r="B171" s="169">
        <v>120</v>
      </c>
      <c r="C171" s="15" t="s">
        <v>539</v>
      </c>
      <c r="D171" s="180">
        <v>1</v>
      </c>
      <c r="E171" s="180">
        <v>1</v>
      </c>
      <c r="F171" s="179">
        <f t="shared" si="2"/>
        <v>1</v>
      </c>
      <c r="G171" s="175" t="s">
        <v>466</v>
      </c>
      <c r="H171" s="155">
        <f t="shared" si="3"/>
        <v>120</v>
      </c>
      <c r="I171" s="155"/>
    </row>
    <row r="172" spans="1:9" x14ac:dyDescent="0.15">
      <c r="A172" s="31" t="s">
        <v>657</v>
      </c>
      <c r="B172" s="169">
        <v>149</v>
      </c>
      <c r="C172" s="15" t="s">
        <v>539</v>
      </c>
      <c r="D172" s="180">
        <v>1</v>
      </c>
      <c r="E172" s="180">
        <v>1</v>
      </c>
      <c r="F172" s="179">
        <f t="shared" si="2"/>
        <v>1</v>
      </c>
      <c r="G172" s="175" t="s">
        <v>655</v>
      </c>
      <c r="H172" s="155">
        <f t="shared" si="3"/>
        <v>149</v>
      </c>
      <c r="I172" s="155"/>
    </row>
    <row r="173" spans="1:9" x14ac:dyDescent="0.15">
      <c r="A173" s="31" t="s">
        <v>355</v>
      </c>
      <c r="B173" s="169">
        <v>278</v>
      </c>
      <c r="C173" s="15" t="s">
        <v>539</v>
      </c>
      <c r="D173" s="180">
        <v>1</v>
      </c>
      <c r="E173" s="180">
        <v>1</v>
      </c>
      <c r="F173" s="179">
        <f t="shared" si="2"/>
        <v>1</v>
      </c>
      <c r="G173" s="175" t="s">
        <v>466</v>
      </c>
      <c r="H173" s="155">
        <f t="shared" si="3"/>
        <v>278</v>
      </c>
      <c r="I173" s="155"/>
    </row>
    <row r="174" spans="1:9" x14ac:dyDescent="0.15">
      <c r="A174" s="31" t="s">
        <v>356</v>
      </c>
      <c r="B174" s="169">
        <v>149</v>
      </c>
      <c r="C174" s="15" t="s">
        <v>539</v>
      </c>
      <c r="D174" s="180">
        <v>1</v>
      </c>
      <c r="E174" s="180">
        <v>1</v>
      </c>
      <c r="F174" s="179">
        <f t="shared" si="2"/>
        <v>1</v>
      </c>
      <c r="G174" s="175" t="s">
        <v>655</v>
      </c>
      <c r="H174" s="155">
        <f t="shared" si="3"/>
        <v>149</v>
      </c>
      <c r="I174" s="155"/>
    </row>
    <row r="175" spans="1:9" x14ac:dyDescent="0.15">
      <c r="A175" s="31" t="s">
        <v>452</v>
      </c>
      <c r="B175" s="169">
        <v>160</v>
      </c>
      <c r="C175" s="15" t="s">
        <v>539</v>
      </c>
      <c r="D175" s="180">
        <v>1</v>
      </c>
      <c r="E175" s="180">
        <v>1</v>
      </c>
      <c r="F175" s="179">
        <f t="shared" si="2"/>
        <v>1</v>
      </c>
      <c r="G175" s="175" t="s">
        <v>655</v>
      </c>
      <c r="H175" s="155">
        <f t="shared" si="3"/>
        <v>160</v>
      </c>
      <c r="I175" s="155"/>
    </row>
    <row r="176" spans="1:9" x14ac:dyDescent="0.15">
      <c r="A176" s="31" t="s">
        <v>659</v>
      </c>
      <c r="B176" s="169">
        <v>110</v>
      </c>
      <c r="C176" s="15" t="s">
        <v>453</v>
      </c>
      <c r="D176" s="180">
        <v>0.85618000000000005</v>
      </c>
      <c r="E176" s="180">
        <v>0.88722999999999996</v>
      </c>
      <c r="F176" s="179">
        <f t="shared" si="2"/>
        <v>0.87170499999999995</v>
      </c>
      <c r="G176" s="175" t="s">
        <v>655</v>
      </c>
      <c r="H176" s="155">
        <f t="shared" si="3"/>
        <v>126.18947923896273</v>
      </c>
      <c r="I176" s="155"/>
    </row>
    <row r="177" spans="1:9" x14ac:dyDescent="0.15">
      <c r="A177" s="31" t="s">
        <v>725</v>
      </c>
      <c r="B177" s="169">
        <v>230</v>
      </c>
      <c r="C177" s="15" t="s">
        <v>539</v>
      </c>
      <c r="D177" s="180">
        <v>1</v>
      </c>
      <c r="E177" s="180">
        <v>1</v>
      </c>
      <c r="F177" s="179">
        <f t="shared" si="2"/>
        <v>1</v>
      </c>
      <c r="G177" s="175" t="s">
        <v>466</v>
      </c>
      <c r="H177" s="155">
        <f t="shared" si="3"/>
        <v>230</v>
      </c>
      <c r="I177" s="155"/>
    </row>
    <row r="178" spans="1:9" x14ac:dyDescent="0.15">
      <c r="A178" s="31" t="s">
        <v>726</v>
      </c>
      <c r="B178" s="169">
        <v>277</v>
      </c>
      <c r="C178" s="15" t="s">
        <v>464</v>
      </c>
      <c r="D178" s="178">
        <v>1.0541</v>
      </c>
      <c r="E178" s="178">
        <v>1.1993</v>
      </c>
      <c r="F178" s="179">
        <f t="shared" si="2"/>
        <v>1.1267</v>
      </c>
      <c r="G178" s="175" t="s">
        <v>466</v>
      </c>
      <c r="H178" s="155">
        <f t="shared" si="3"/>
        <v>245.85071447590306</v>
      </c>
      <c r="I178" s="155"/>
    </row>
    <row r="179" spans="1:9" x14ac:dyDescent="0.15">
      <c r="A179" s="31" t="s">
        <v>330</v>
      </c>
      <c r="B179" s="169">
        <v>202</v>
      </c>
      <c r="C179" s="15" t="s">
        <v>464</v>
      </c>
      <c r="D179" s="178">
        <v>1.0541</v>
      </c>
      <c r="E179" s="178">
        <v>1.1993</v>
      </c>
      <c r="F179" s="179">
        <f t="shared" si="2"/>
        <v>1.1267</v>
      </c>
      <c r="G179" s="175" t="s">
        <v>466</v>
      </c>
      <c r="H179" s="155">
        <f t="shared" si="3"/>
        <v>179.28463654921453</v>
      </c>
      <c r="I179" s="155"/>
    </row>
    <row r="180" spans="1:9" x14ac:dyDescent="0.15">
      <c r="A180" s="31" t="s">
        <v>329</v>
      </c>
      <c r="B180" s="169">
        <v>149</v>
      </c>
      <c r="C180" s="15" t="s">
        <v>539</v>
      </c>
      <c r="D180" s="180">
        <v>1</v>
      </c>
      <c r="E180" s="180">
        <v>1</v>
      </c>
      <c r="F180" s="179">
        <f t="shared" si="2"/>
        <v>1</v>
      </c>
      <c r="G180" s="175" t="s">
        <v>655</v>
      </c>
      <c r="H180" s="155">
        <f t="shared" si="3"/>
        <v>149</v>
      </c>
      <c r="I180" s="155"/>
    </row>
    <row r="181" spans="1:9" x14ac:dyDescent="0.15">
      <c r="A181" s="31" t="s">
        <v>684</v>
      </c>
      <c r="B181" s="169">
        <v>173</v>
      </c>
      <c r="C181" s="15" t="s">
        <v>464</v>
      </c>
      <c r="D181" s="178">
        <v>1.0541</v>
      </c>
      <c r="E181" s="178">
        <v>1.1993</v>
      </c>
      <c r="F181" s="179">
        <f t="shared" si="2"/>
        <v>1.1267</v>
      </c>
      <c r="G181" s="175" t="s">
        <v>466</v>
      </c>
      <c r="H181" s="155">
        <f t="shared" si="3"/>
        <v>153.54575308422827</v>
      </c>
      <c r="I181" s="155"/>
    </row>
    <row r="182" spans="1:9" x14ac:dyDescent="0.15">
      <c r="A182" s="31" t="s">
        <v>685</v>
      </c>
      <c r="B182" s="169">
        <v>173</v>
      </c>
      <c r="C182" s="15" t="s">
        <v>464</v>
      </c>
      <c r="D182" s="178">
        <v>1.0541</v>
      </c>
      <c r="E182" s="178">
        <v>1.1993</v>
      </c>
      <c r="F182" s="179">
        <f t="shared" si="2"/>
        <v>1.1267</v>
      </c>
      <c r="G182" s="175" t="s">
        <v>466</v>
      </c>
      <c r="H182" s="155">
        <f t="shared" si="3"/>
        <v>153.54575308422827</v>
      </c>
      <c r="I182" s="155"/>
    </row>
    <row r="183" spans="1:9" x14ac:dyDescent="0.15">
      <c r="A183" s="31" t="s">
        <v>686</v>
      </c>
      <c r="B183" s="169">
        <v>162</v>
      </c>
      <c r="C183" s="15" t="s">
        <v>464</v>
      </c>
      <c r="D183" s="178">
        <v>1.0541</v>
      </c>
      <c r="E183" s="178">
        <v>1.1993</v>
      </c>
      <c r="F183" s="179">
        <f t="shared" si="2"/>
        <v>1.1267</v>
      </c>
      <c r="G183" s="175" t="s">
        <v>466</v>
      </c>
      <c r="H183" s="155">
        <f t="shared" si="3"/>
        <v>143.78272832164728</v>
      </c>
      <c r="I183" s="155"/>
    </row>
    <row r="184" spans="1:9" x14ac:dyDescent="0.15">
      <c r="A184" s="31" t="s">
        <v>687</v>
      </c>
      <c r="B184" s="169">
        <v>139</v>
      </c>
      <c r="C184" s="15" t="s">
        <v>464</v>
      </c>
      <c r="D184" s="178">
        <v>1.0541</v>
      </c>
      <c r="E184" s="178">
        <v>1.1993</v>
      </c>
      <c r="F184" s="179">
        <f t="shared" si="2"/>
        <v>1.1267</v>
      </c>
      <c r="G184" s="175" t="s">
        <v>466</v>
      </c>
      <c r="H184" s="155">
        <f t="shared" si="3"/>
        <v>123.36913109079613</v>
      </c>
      <c r="I184" s="155"/>
    </row>
    <row r="185" spans="1:9" x14ac:dyDescent="0.15">
      <c r="A185" s="31" t="s">
        <v>688</v>
      </c>
      <c r="B185" s="169">
        <v>112</v>
      </c>
      <c r="C185" s="15" t="s">
        <v>464</v>
      </c>
      <c r="D185" s="178">
        <v>1.0541</v>
      </c>
      <c r="E185" s="178">
        <v>1.1993</v>
      </c>
      <c r="F185" s="179">
        <f t="shared" si="2"/>
        <v>1.1267</v>
      </c>
      <c r="G185" s="175" t="s">
        <v>466</v>
      </c>
      <c r="H185" s="155">
        <f t="shared" si="3"/>
        <v>99.405343037188246</v>
      </c>
      <c r="I185" s="155"/>
    </row>
    <row r="186" spans="1:9" x14ac:dyDescent="0.15">
      <c r="A186" s="31" t="s">
        <v>727</v>
      </c>
      <c r="B186" s="169">
        <v>91800</v>
      </c>
      <c r="C186" s="15" t="s">
        <v>550</v>
      </c>
      <c r="D186" s="180">
        <v>655.95699999999999</v>
      </c>
      <c r="E186" s="180">
        <v>655.95699999999999</v>
      </c>
      <c r="F186" s="179">
        <f t="shared" si="2"/>
        <v>655.95699999999999</v>
      </c>
      <c r="G186" s="175" t="s">
        <v>466</v>
      </c>
      <c r="H186" s="155">
        <f t="shared" si="3"/>
        <v>139.94819782394273</v>
      </c>
      <c r="I186" s="155"/>
    </row>
    <row r="187" spans="1:9" x14ac:dyDescent="0.15">
      <c r="A187" s="31" t="s">
        <v>816</v>
      </c>
      <c r="B187" s="169">
        <v>150</v>
      </c>
      <c r="C187" s="15" t="s">
        <v>539</v>
      </c>
      <c r="D187" s="180">
        <v>1</v>
      </c>
      <c r="E187" s="180">
        <v>1</v>
      </c>
      <c r="F187" s="179">
        <f t="shared" si="2"/>
        <v>1</v>
      </c>
      <c r="G187" s="175" t="s">
        <v>466</v>
      </c>
      <c r="H187" s="155">
        <f t="shared" si="3"/>
        <v>150</v>
      </c>
      <c r="I187" s="155"/>
    </row>
    <row r="188" spans="1:9" x14ac:dyDescent="0.15">
      <c r="A188" s="31" t="s">
        <v>728</v>
      </c>
      <c r="B188" s="169">
        <v>300</v>
      </c>
      <c r="C188" s="15" t="s">
        <v>539</v>
      </c>
      <c r="D188" s="180">
        <v>1</v>
      </c>
      <c r="E188" s="180">
        <v>1</v>
      </c>
      <c r="F188" s="179">
        <f t="shared" si="2"/>
        <v>1</v>
      </c>
      <c r="G188" s="175" t="s">
        <v>466</v>
      </c>
      <c r="H188" s="155">
        <f t="shared" si="3"/>
        <v>300</v>
      </c>
      <c r="I188" s="155"/>
    </row>
    <row r="189" spans="1:9" x14ac:dyDescent="0.15">
      <c r="A189" s="31" t="s">
        <v>689</v>
      </c>
      <c r="B189" s="169">
        <v>190</v>
      </c>
      <c r="C189" s="15" t="s">
        <v>464</v>
      </c>
      <c r="D189" s="178">
        <v>1.0541</v>
      </c>
      <c r="E189" s="178">
        <v>1.1993</v>
      </c>
      <c r="F189" s="179">
        <f t="shared" si="2"/>
        <v>1.1267</v>
      </c>
      <c r="G189" s="175" t="s">
        <v>466</v>
      </c>
      <c r="H189" s="155">
        <f t="shared" si="3"/>
        <v>168.63406408094434</v>
      </c>
      <c r="I189" s="155"/>
    </row>
    <row r="190" spans="1:9" x14ac:dyDescent="0.15">
      <c r="A190" s="31" t="s">
        <v>714</v>
      </c>
      <c r="B190" s="169">
        <v>200</v>
      </c>
      <c r="C190" s="15" t="s">
        <v>539</v>
      </c>
      <c r="D190" s="180">
        <v>1</v>
      </c>
      <c r="E190" s="180">
        <v>1</v>
      </c>
      <c r="F190" s="179">
        <f t="shared" si="2"/>
        <v>1</v>
      </c>
      <c r="G190" s="175" t="s">
        <v>466</v>
      </c>
      <c r="H190" s="155">
        <f t="shared" si="3"/>
        <v>200</v>
      </c>
      <c r="I190" s="155"/>
    </row>
    <row r="191" spans="1:9" x14ac:dyDescent="0.15">
      <c r="A191" s="31" t="s">
        <v>690</v>
      </c>
      <c r="B191" s="169">
        <v>149</v>
      </c>
      <c r="C191" s="15" t="s">
        <v>539</v>
      </c>
      <c r="D191" s="180">
        <v>1</v>
      </c>
      <c r="E191" s="180">
        <v>1</v>
      </c>
      <c r="F191" s="179">
        <f t="shared" si="2"/>
        <v>1</v>
      </c>
      <c r="G191" s="175" t="s">
        <v>655</v>
      </c>
      <c r="H191" s="155">
        <f t="shared" si="3"/>
        <v>149</v>
      </c>
      <c r="I191" s="155"/>
    </row>
    <row r="192" spans="1:9" x14ac:dyDescent="0.15">
      <c r="A192" s="31" t="s">
        <v>691</v>
      </c>
      <c r="B192" s="169">
        <v>149</v>
      </c>
      <c r="C192" s="15" t="s">
        <v>539</v>
      </c>
      <c r="D192" s="180">
        <v>1</v>
      </c>
      <c r="E192" s="180">
        <v>1</v>
      </c>
      <c r="F192" s="179">
        <f t="shared" si="2"/>
        <v>1</v>
      </c>
      <c r="G192" s="175" t="s">
        <v>655</v>
      </c>
      <c r="H192" s="155">
        <f t="shared" si="3"/>
        <v>149</v>
      </c>
      <c r="I192" s="155"/>
    </row>
    <row r="193" spans="1:9" x14ac:dyDescent="0.15">
      <c r="A193" s="31" t="s">
        <v>692</v>
      </c>
      <c r="B193" s="169">
        <v>140</v>
      </c>
      <c r="C193" s="15" t="s">
        <v>464</v>
      </c>
      <c r="D193" s="178">
        <v>1.0541</v>
      </c>
      <c r="E193" s="178">
        <v>1.1993</v>
      </c>
      <c r="F193" s="179">
        <f t="shared" si="2"/>
        <v>1.1267</v>
      </c>
      <c r="G193" s="175" t="s">
        <v>466</v>
      </c>
      <c r="H193" s="155">
        <f t="shared" si="3"/>
        <v>124.2566787964853</v>
      </c>
      <c r="I193" s="155"/>
    </row>
    <row r="194" spans="1:9" x14ac:dyDescent="0.15">
      <c r="A194" s="31" t="s">
        <v>693</v>
      </c>
      <c r="B194" s="169">
        <v>175</v>
      </c>
      <c r="C194" s="15" t="s">
        <v>464</v>
      </c>
      <c r="D194" s="180">
        <v>1.0541</v>
      </c>
      <c r="E194" s="180">
        <v>1.1993</v>
      </c>
      <c r="F194" s="179">
        <f t="shared" si="2"/>
        <v>1.1267</v>
      </c>
      <c r="G194" s="175" t="s">
        <v>466</v>
      </c>
      <c r="H194" s="155">
        <f t="shared" si="3"/>
        <v>155.32084849560664</v>
      </c>
      <c r="I194" s="155"/>
    </row>
    <row r="195" spans="1:9" x14ac:dyDescent="0.15">
      <c r="A195" s="31" t="s">
        <v>694</v>
      </c>
      <c r="B195" s="169">
        <v>155</v>
      </c>
      <c r="C195" s="15" t="s">
        <v>539</v>
      </c>
      <c r="D195" s="180">
        <v>1</v>
      </c>
      <c r="E195" s="180">
        <v>1</v>
      </c>
      <c r="F195" s="179">
        <f t="shared" si="2"/>
        <v>1</v>
      </c>
      <c r="G195" s="175" t="s">
        <v>466</v>
      </c>
      <c r="H195" s="155">
        <f t="shared" si="3"/>
        <v>155</v>
      </c>
      <c r="I195" s="155"/>
    </row>
    <row r="196" spans="1:9" x14ac:dyDescent="0.15">
      <c r="A196" s="31" t="s">
        <v>736</v>
      </c>
      <c r="B196" s="169">
        <v>1997</v>
      </c>
      <c r="C196" s="15" t="s">
        <v>755</v>
      </c>
      <c r="D196" s="180">
        <v>9.5525000000000002</v>
      </c>
      <c r="E196" s="180">
        <v>9.8437999999999999</v>
      </c>
      <c r="F196" s="179">
        <f t="shared" si="2"/>
        <v>9.69815</v>
      </c>
      <c r="G196" s="175" t="s">
        <v>655</v>
      </c>
      <c r="H196" s="155">
        <f t="shared" si="3"/>
        <v>205.91556121528333</v>
      </c>
      <c r="I196" s="155"/>
    </row>
    <row r="197" spans="1:9" x14ac:dyDescent="0.15">
      <c r="A197" s="31" t="s">
        <v>756</v>
      </c>
      <c r="B197" s="169">
        <v>205</v>
      </c>
      <c r="C197" s="15" t="s">
        <v>757</v>
      </c>
      <c r="D197" s="180">
        <v>1.0739000000000001</v>
      </c>
      <c r="E197" s="180">
        <v>1.1701999999999999</v>
      </c>
      <c r="F197" s="179">
        <v>1.12205</v>
      </c>
      <c r="G197" s="175" t="s">
        <v>655</v>
      </c>
      <c r="H197" s="155">
        <f t="shared" si="3"/>
        <v>182.70130564591597</v>
      </c>
      <c r="I197" s="155"/>
    </row>
    <row r="198" spans="1:9" x14ac:dyDescent="0.15">
      <c r="A198" s="31" t="s">
        <v>695</v>
      </c>
      <c r="B198" s="169">
        <v>180</v>
      </c>
      <c r="C198" s="15" t="s">
        <v>464</v>
      </c>
      <c r="D198" s="178">
        <v>1.0541</v>
      </c>
      <c r="E198" s="178">
        <v>1.1993</v>
      </c>
      <c r="F198" s="179">
        <f t="shared" si="2"/>
        <v>1.1267</v>
      </c>
      <c r="G198" s="175" t="s">
        <v>466</v>
      </c>
      <c r="H198" s="155">
        <f t="shared" si="3"/>
        <v>159.75858702405253</v>
      </c>
      <c r="I198" s="155"/>
    </row>
    <row r="199" spans="1:9" x14ac:dyDescent="0.15">
      <c r="A199" s="31" t="s">
        <v>696</v>
      </c>
      <c r="B199" s="169">
        <v>650</v>
      </c>
      <c r="C199" s="15" t="s">
        <v>551</v>
      </c>
      <c r="D199" s="180">
        <v>14.457000000000001</v>
      </c>
      <c r="E199" s="180">
        <v>14.805400000000001</v>
      </c>
      <c r="F199" s="179">
        <f t="shared" si="2"/>
        <v>14.6312</v>
      </c>
      <c r="G199" s="175" t="s">
        <v>466</v>
      </c>
      <c r="H199" s="155">
        <f t="shared" si="3"/>
        <v>44.4256110230193</v>
      </c>
      <c r="I199" s="155"/>
    </row>
    <row r="200" spans="1:9" x14ac:dyDescent="0.15">
      <c r="A200" s="31" t="s">
        <v>531</v>
      </c>
      <c r="B200" s="169">
        <v>154</v>
      </c>
      <c r="C200" s="15" t="s">
        <v>539</v>
      </c>
      <c r="D200" s="180">
        <v>1</v>
      </c>
      <c r="E200" s="180">
        <v>1</v>
      </c>
      <c r="F200" s="179">
        <f t="shared" si="2"/>
        <v>1</v>
      </c>
      <c r="G200" s="175" t="s">
        <v>466</v>
      </c>
      <c r="H200" s="155">
        <f t="shared" si="3"/>
        <v>154</v>
      </c>
      <c r="I200" s="155"/>
    </row>
    <row r="201" spans="1:9" x14ac:dyDescent="0.15">
      <c r="A201" s="31" t="s">
        <v>697</v>
      </c>
      <c r="B201" s="169">
        <v>125</v>
      </c>
      <c r="C201" s="15" t="s">
        <v>464</v>
      </c>
      <c r="D201" s="178">
        <v>1.0541</v>
      </c>
      <c r="E201" s="178">
        <v>1.1993</v>
      </c>
      <c r="F201" s="179">
        <f t="shared" si="2"/>
        <v>1.1267</v>
      </c>
      <c r="G201" s="175" t="s">
        <v>466</v>
      </c>
      <c r="H201" s="155">
        <f t="shared" si="3"/>
        <v>110.9434632111476</v>
      </c>
      <c r="I201" s="155"/>
    </row>
    <row r="202" spans="1:9" x14ac:dyDescent="0.15">
      <c r="A202" s="31" t="s">
        <v>532</v>
      </c>
      <c r="B202" s="169">
        <v>4420</v>
      </c>
      <c r="C202" s="15" t="s">
        <v>548</v>
      </c>
      <c r="D202" s="180">
        <v>33.991900000000001</v>
      </c>
      <c r="E202" s="180">
        <v>35.533999999999999</v>
      </c>
      <c r="F202" s="179">
        <f t="shared" si="2"/>
        <v>34.762950000000004</v>
      </c>
      <c r="G202" s="175" t="s">
        <v>466</v>
      </c>
      <c r="H202" s="155">
        <f t="shared" si="3"/>
        <v>127.14686181696317</v>
      </c>
      <c r="I202" s="155"/>
    </row>
    <row r="203" spans="1:9" x14ac:dyDescent="0.15">
      <c r="A203" s="31" t="s">
        <v>533</v>
      </c>
      <c r="B203" s="169">
        <v>135</v>
      </c>
      <c r="C203" s="15" t="s">
        <v>539</v>
      </c>
      <c r="D203" s="180">
        <v>1</v>
      </c>
      <c r="E203" s="180">
        <v>1</v>
      </c>
      <c r="F203" s="179">
        <f t="shared" si="2"/>
        <v>1</v>
      </c>
      <c r="G203" s="175" t="s">
        <v>466</v>
      </c>
      <c r="H203" s="155">
        <f t="shared" si="3"/>
        <v>135</v>
      </c>
      <c r="I203" s="166"/>
    </row>
    <row r="204" spans="1:9" x14ac:dyDescent="0.15">
      <c r="A204" s="31" t="s">
        <v>360</v>
      </c>
      <c r="B204" s="169">
        <v>225</v>
      </c>
      <c r="C204" s="15" t="s">
        <v>539</v>
      </c>
      <c r="D204" s="180">
        <v>1</v>
      </c>
      <c r="E204" s="180">
        <v>1</v>
      </c>
      <c r="F204" s="179">
        <f t="shared" si="2"/>
        <v>1</v>
      </c>
      <c r="G204" s="175" t="s">
        <v>466</v>
      </c>
      <c r="H204" s="155">
        <f t="shared" si="3"/>
        <v>225</v>
      </c>
      <c r="I204" s="155"/>
    </row>
    <row r="205" spans="1:9" x14ac:dyDescent="0.15">
      <c r="A205" s="31" t="s">
        <v>641</v>
      </c>
      <c r="B205" s="169">
        <v>180</v>
      </c>
      <c r="C205" s="15" t="s">
        <v>539</v>
      </c>
      <c r="D205" s="178">
        <v>1</v>
      </c>
      <c r="E205" s="178">
        <v>1</v>
      </c>
      <c r="F205" s="179">
        <f t="shared" si="2"/>
        <v>1</v>
      </c>
      <c r="G205" s="175" t="s">
        <v>655</v>
      </c>
      <c r="H205" s="155">
        <f t="shared" si="3"/>
        <v>180</v>
      </c>
      <c r="I205" s="155"/>
    </row>
    <row r="206" spans="1:9" x14ac:dyDescent="0.15">
      <c r="A206" s="31" t="s">
        <v>567</v>
      </c>
      <c r="B206" s="169">
        <v>3885</v>
      </c>
      <c r="C206" s="15" t="s">
        <v>547</v>
      </c>
      <c r="D206" s="180">
        <v>37.725999999999999</v>
      </c>
      <c r="E206" s="180">
        <v>39.121000000000002</v>
      </c>
      <c r="F206" s="179">
        <f t="shared" si="2"/>
        <v>38.423500000000004</v>
      </c>
      <c r="G206" s="175" t="s">
        <v>466</v>
      </c>
      <c r="H206" s="155">
        <f t="shared" si="3"/>
        <v>101.10999778781213</v>
      </c>
      <c r="I206" s="155"/>
    </row>
    <row r="207" spans="1:9" x14ac:dyDescent="0.15">
      <c r="A207" s="31" t="s">
        <v>666</v>
      </c>
      <c r="B207" s="169">
        <v>150</v>
      </c>
      <c r="C207" s="15" t="s">
        <v>539</v>
      </c>
      <c r="D207" s="180">
        <v>1</v>
      </c>
      <c r="E207" s="180">
        <v>1</v>
      </c>
      <c r="F207" s="179">
        <f t="shared" si="2"/>
        <v>1</v>
      </c>
      <c r="G207" s="175" t="s">
        <v>466</v>
      </c>
      <c r="H207" s="155">
        <f t="shared" si="3"/>
        <v>150</v>
      </c>
      <c r="I207" s="155"/>
    </row>
    <row r="208" spans="1:9" x14ac:dyDescent="0.15">
      <c r="A208" s="31" t="s">
        <v>382</v>
      </c>
      <c r="B208" s="169">
        <v>82640</v>
      </c>
      <c r="C208" s="15" t="s">
        <v>550</v>
      </c>
      <c r="D208" s="180">
        <v>655.95699999999999</v>
      </c>
      <c r="E208" s="180">
        <v>655.95699999999999</v>
      </c>
      <c r="F208" s="179">
        <f t="shared" si="2"/>
        <v>655.95699999999999</v>
      </c>
      <c r="G208" s="175" t="s">
        <v>466</v>
      </c>
      <c r="H208" s="155">
        <f t="shared" si="3"/>
        <v>125.98386784499594</v>
      </c>
      <c r="I208" s="155"/>
    </row>
    <row r="209" spans="1:9" x14ac:dyDescent="0.15">
      <c r="A209" s="31" t="s">
        <v>821</v>
      </c>
      <c r="B209" s="169">
        <v>30000</v>
      </c>
      <c r="C209" s="15" t="s">
        <v>729</v>
      </c>
      <c r="D209" s="180">
        <v>123.4</v>
      </c>
      <c r="E209" s="180">
        <v>135.01</v>
      </c>
      <c r="F209" s="179">
        <f t="shared" si="2"/>
        <v>129.20499999999998</v>
      </c>
      <c r="G209" s="175" t="s">
        <v>466</v>
      </c>
      <c r="H209" s="155">
        <f t="shared" si="3"/>
        <v>232.18915676637903</v>
      </c>
      <c r="I209" s="155"/>
    </row>
    <row r="210" spans="1:9" x14ac:dyDescent="0.15">
      <c r="A210" s="31" t="s">
        <v>698</v>
      </c>
      <c r="B210" s="169">
        <v>214</v>
      </c>
      <c r="C210" s="15" t="s">
        <v>766</v>
      </c>
      <c r="D210" s="180">
        <v>2.2279</v>
      </c>
      <c r="E210" s="180">
        <v>2.4664999999999999</v>
      </c>
      <c r="F210" s="179">
        <f t="shared" ref="F210:F224" si="4">(D210+E210)/2</f>
        <v>2.3472</v>
      </c>
      <c r="G210" s="175" t="s">
        <v>466</v>
      </c>
      <c r="H210" s="155">
        <f t="shared" ref="H210:H224" si="5">B210/F210</f>
        <v>91.172460804362643</v>
      </c>
      <c r="I210" s="155"/>
    </row>
    <row r="211" spans="1:9" x14ac:dyDescent="0.15">
      <c r="A211" s="31" t="s">
        <v>338</v>
      </c>
      <c r="B211" s="169">
        <v>202</v>
      </c>
      <c r="C211" s="15" t="s">
        <v>464</v>
      </c>
      <c r="D211" s="178">
        <v>1.0541</v>
      </c>
      <c r="E211" s="178">
        <v>1.1993</v>
      </c>
      <c r="F211" s="179">
        <f t="shared" si="4"/>
        <v>1.1267</v>
      </c>
      <c r="G211" s="175" t="s">
        <v>466</v>
      </c>
      <c r="H211" s="155">
        <f t="shared" si="5"/>
        <v>179.28463654921453</v>
      </c>
      <c r="I211" s="155"/>
    </row>
    <row r="212" spans="1:9" x14ac:dyDescent="0.15">
      <c r="A212" s="31" t="s">
        <v>642</v>
      </c>
      <c r="B212" s="169">
        <v>125</v>
      </c>
      <c r="C212" s="15" t="s">
        <v>539</v>
      </c>
      <c r="D212" s="180">
        <v>1</v>
      </c>
      <c r="E212" s="180">
        <v>1</v>
      </c>
      <c r="F212" s="179">
        <f t="shared" si="4"/>
        <v>1</v>
      </c>
      <c r="G212" s="175" t="s">
        <v>655</v>
      </c>
      <c r="H212" s="155">
        <f t="shared" si="5"/>
        <v>125</v>
      </c>
      <c r="I212" s="155"/>
    </row>
    <row r="213" spans="1:9" x14ac:dyDescent="0.15">
      <c r="A213" s="31" t="s">
        <v>339</v>
      </c>
      <c r="B213" s="169">
        <v>102</v>
      </c>
      <c r="C213" s="15" t="s">
        <v>539</v>
      </c>
      <c r="D213" s="180">
        <v>1</v>
      </c>
      <c r="E213" s="180">
        <v>1</v>
      </c>
      <c r="F213" s="179">
        <f t="shared" si="4"/>
        <v>1</v>
      </c>
      <c r="G213" s="175" t="s">
        <v>466</v>
      </c>
      <c r="H213" s="155">
        <f t="shared" si="5"/>
        <v>102</v>
      </c>
      <c r="I213" s="155"/>
    </row>
    <row r="214" spans="1:9" x14ac:dyDescent="0.15">
      <c r="A214" s="31" t="s">
        <v>340</v>
      </c>
      <c r="B214" s="169">
        <v>124</v>
      </c>
      <c r="C214" s="15" t="s">
        <v>539</v>
      </c>
      <c r="D214" s="180">
        <v>1</v>
      </c>
      <c r="E214" s="180">
        <v>1</v>
      </c>
      <c r="F214" s="179">
        <f t="shared" si="4"/>
        <v>1</v>
      </c>
      <c r="G214" s="175" t="s">
        <v>466</v>
      </c>
      <c r="H214" s="155">
        <f t="shared" si="5"/>
        <v>124</v>
      </c>
      <c r="I214" s="155"/>
    </row>
    <row r="215" spans="1:9" x14ac:dyDescent="0.15">
      <c r="A215" s="31" t="s">
        <v>341</v>
      </c>
      <c r="B215" s="169">
        <v>192</v>
      </c>
      <c r="C215" s="15" t="s">
        <v>766</v>
      </c>
      <c r="D215" s="180">
        <v>2.2279</v>
      </c>
      <c r="E215" s="180">
        <v>2.4664999999999999</v>
      </c>
      <c r="F215" s="179">
        <f t="shared" si="4"/>
        <v>2.3472</v>
      </c>
      <c r="G215" s="175" t="s">
        <v>466</v>
      </c>
      <c r="H215" s="155">
        <f t="shared" si="5"/>
        <v>81.799591002044991</v>
      </c>
      <c r="I215" s="155"/>
    </row>
    <row r="216" spans="1:9" x14ac:dyDescent="0.15">
      <c r="A216" s="31" t="s">
        <v>383</v>
      </c>
      <c r="B216" s="169">
        <v>183</v>
      </c>
      <c r="C216" s="15" t="s">
        <v>539</v>
      </c>
      <c r="D216" s="180">
        <v>1</v>
      </c>
      <c r="E216" s="180">
        <v>1</v>
      </c>
      <c r="F216" s="179">
        <f t="shared" si="4"/>
        <v>1</v>
      </c>
      <c r="G216" s="175" t="s">
        <v>466</v>
      </c>
      <c r="H216" s="155">
        <f t="shared" si="5"/>
        <v>183</v>
      </c>
      <c r="I216" s="155"/>
    </row>
    <row r="217" spans="1:9" x14ac:dyDescent="0.15">
      <c r="A217" s="31" t="s">
        <v>384</v>
      </c>
      <c r="B217" s="169">
        <v>130</v>
      </c>
      <c r="C217" s="15" t="s">
        <v>464</v>
      </c>
      <c r="D217" s="178">
        <v>1.0541</v>
      </c>
      <c r="E217" s="178">
        <v>1.1993</v>
      </c>
      <c r="F217" s="179">
        <f t="shared" si="4"/>
        <v>1.1267</v>
      </c>
      <c r="G217" s="175" t="s">
        <v>466</v>
      </c>
      <c r="H217" s="155">
        <f t="shared" si="5"/>
        <v>115.38120173959349</v>
      </c>
      <c r="I217" s="155"/>
    </row>
    <row r="218" spans="1:9" x14ac:dyDescent="0.15">
      <c r="A218" s="31" t="s">
        <v>342</v>
      </c>
      <c r="B218" s="169">
        <v>210</v>
      </c>
      <c r="C218" s="15" t="s">
        <v>539</v>
      </c>
      <c r="D218" s="180">
        <v>1</v>
      </c>
      <c r="E218" s="180">
        <v>1</v>
      </c>
      <c r="F218" s="179">
        <f t="shared" si="4"/>
        <v>1</v>
      </c>
      <c r="G218" s="175" t="s">
        <v>466</v>
      </c>
      <c r="H218" s="155">
        <f t="shared" si="5"/>
        <v>210</v>
      </c>
      <c r="I218" s="155"/>
    </row>
    <row r="219" spans="1:9" x14ac:dyDescent="0.15">
      <c r="A219" s="31" t="s">
        <v>409</v>
      </c>
      <c r="B219" s="169">
        <v>195</v>
      </c>
      <c r="C219" s="15" t="s">
        <v>539</v>
      </c>
      <c r="D219" s="180">
        <v>1</v>
      </c>
      <c r="E219" s="180">
        <v>1</v>
      </c>
      <c r="F219" s="179">
        <f t="shared" si="4"/>
        <v>1</v>
      </c>
      <c r="G219" s="175" t="s">
        <v>466</v>
      </c>
      <c r="H219" s="155">
        <f t="shared" si="5"/>
        <v>195</v>
      </c>
      <c r="I219" s="155"/>
    </row>
    <row r="220" spans="1:9" x14ac:dyDescent="0.15">
      <c r="A220" s="31" t="s">
        <v>410</v>
      </c>
      <c r="B220" s="169">
        <v>158</v>
      </c>
      <c r="C220" s="15" t="s">
        <v>539</v>
      </c>
      <c r="D220" s="180">
        <v>1</v>
      </c>
      <c r="E220" s="180">
        <v>1</v>
      </c>
      <c r="F220" s="179">
        <f t="shared" si="4"/>
        <v>1</v>
      </c>
      <c r="G220" s="175" t="s">
        <v>466</v>
      </c>
      <c r="H220" s="155">
        <f t="shared" si="5"/>
        <v>158</v>
      </c>
      <c r="I220" s="155"/>
    </row>
    <row r="221" spans="1:9" x14ac:dyDescent="0.15">
      <c r="A221" s="31" t="s">
        <v>534</v>
      </c>
      <c r="B221" s="169">
        <v>120</v>
      </c>
      <c r="C221" s="15" t="s">
        <v>539</v>
      </c>
      <c r="D221" s="180">
        <v>1</v>
      </c>
      <c r="E221" s="180">
        <v>1</v>
      </c>
      <c r="F221" s="179">
        <f t="shared" si="4"/>
        <v>1</v>
      </c>
      <c r="G221" s="175" t="s">
        <v>466</v>
      </c>
      <c r="H221" s="155">
        <f t="shared" si="5"/>
        <v>120</v>
      </c>
      <c r="I221" s="155"/>
    </row>
    <row r="222" spans="1:9" x14ac:dyDescent="0.15">
      <c r="A222" s="31" t="s">
        <v>575</v>
      </c>
      <c r="B222" s="169">
        <v>124</v>
      </c>
      <c r="C222" s="15" t="s">
        <v>539</v>
      </c>
      <c r="D222" s="180">
        <v>1</v>
      </c>
      <c r="E222" s="180">
        <v>1</v>
      </c>
      <c r="F222" s="179">
        <f t="shared" si="4"/>
        <v>1</v>
      </c>
      <c r="G222" s="175" t="s">
        <v>466</v>
      </c>
      <c r="H222" s="155">
        <f t="shared" si="5"/>
        <v>124</v>
      </c>
      <c r="I222" s="155"/>
    </row>
    <row r="223" spans="1:9" x14ac:dyDescent="0.15">
      <c r="A223" s="31" t="s">
        <v>669</v>
      </c>
      <c r="B223" s="169">
        <v>180</v>
      </c>
      <c r="C223" s="15" t="s">
        <v>539</v>
      </c>
      <c r="D223" s="180">
        <v>1</v>
      </c>
      <c r="E223" s="180">
        <v>1</v>
      </c>
      <c r="F223" s="179">
        <f t="shared" si="4"/>
        <v>1</v>
      </c>
      <c r="G223" s="175" t="s">
        <v>466</v>
      </c>
      <c r="H223" s="155">
        <f t="shared" si="5"/>
        <v>180</v>
      </c>
      <c r="I223" s="155"/>
    </row>
    <row r="224" spans="1:9" x14ac:dyDescent="0.15">
      <c r="A224" s="31" t="s">
        <v>810</v>
      </c>
      <c r="B224" s="169">
        <v>180</v>
      </c>
      <c r="C224" s="15" t="s">
        <v>464</v>
      </c>
      <c r="D224" s="180">
        <v>1.0541</v>
      </c>
      <c r="E224" s="180">
        <v>1.1993</v>
      </c>
      <c r="F224" s="179">
        <f t="shared" si="4"/>
        <v>1.1267</v>
      </c>
      <c r="G224" s="175" t="s">
        <v>466</v>
      </c>
      <c r="H224" s="155">
        <f t="shared" si="5"/>
        <v>159.75858702405253</v>
      </c>
      <c r="I224" s="155"/>
    </row>
    <row r="225" spans="6:12" x14ac:dyDescent="0.15">
      <c r="F225"/>
      <c r="H225"/>
      <c r="I225"/>
      <c r="K225"/>
      <c r="L225"/>
    </row>
    <row r="226" spans="6:12" x14ac:dyDescent="0.15">
      <c r="F226"/>
      <c r="H226"/>
      <c r="I226"/>
      <c r="K226"/>
      <c r="L226"/>
    </row>
    <row r="227" spans="6:12" x14ac:dyDescent="0.15">
      <c r="F227"/>
      <c r="H227"/>
      <c r="I227"/>
      <c r="K227"/>
      <c r="L227"/>
    </row>
    <row r="228" spans="6:12" x14ac:dyDescent="0.15">
      <c r="F228"/>
      <c r="H228"/>
      <c r="I228"/>
      <c r="K228"/>
      <c r="L228"/>
    </row>
    <row r="229" spans="6:12" x14ac:dyDescent="0.15">
      <c r="F229"/>
      <c r="H229"/>
      <c r="I229"/>
      <c r="K229"/>
      <c r="L229"/>
    </row>
    <row r="230" spans="6:12" x14ac:dyDescent="0.15">
      <c r="F230"/>
      <c r="H230"/>
      <c r="I230"/>
      <c r="K230"/>
      <c r="L230"/>
    </row>
    <row r="231" spans="6:12" x14ac:dyDescent="0.15">
      <c r="F231"/>
      <c r="H231"/>
      <c r="I231"/>
      <c r="K231"/>
      <c r="L231"/>
    </row>
    <row r="232" spans="6:12" x14ac:dyDescent="0.15">
      <c r="F232"/>
      <c r="H232"/>
      <c r="I232"/>
      <c r="K232"/>
      <c r="L232"/>
    </row>
    <row r="233" spans="6:12" x14ac:dyDescent="0.15">
      <c r="F233"/>
      <c r="H233"/>
      <c r="I233"/>
      <c r="K233"/>
      <c r="L233"/>
    </row>
    <row r="234" spans="6:12" x14ac:dyDescent="0.15">
      <c r="F234"/>
      <c r="H234"/>
      <c r="I234"/>
      <c r="K234"/>
      <c r="L234"/>
    </row>
    <row r="235" spans="6:12" x14ac:dyDescent="0.15">
      <c r="F235"/>
      <c r="H235"/>
      <c r="I235"/>
      <c r="K235"/>
      <c r="L235"/>
    </row>
    <row r="236" spans="6:12" x14ac:dyDescent="0.15">
      <c r="F236"/>
      <c r="H236"/>
      <c r="I236"/>
      <c r="K236"/>
      <c r="L236"/>
    </row>
    <row r="237" spans="6:12" x14ac:dyDescent="0.15">
      <c r="F237"/>
      <c r="H237"/>
      <c r="I237"/>
      <c r="K237"/>
      <c r="L237"/>
    </row>
    <row r="238" spans="6:12" x14ac:dyDescent="0.15">
      <c r="F238"/>
      <c r="H238"/>
      <c r="I238"/>
      <c r="K238"/>
      <c r="L238"/>
    </row>
    <row r="239" spans="6:12" x14ac:dyDescent="0.15">
      <c r="F239"/>
      <c r="H239"/>
      <c r="I239"/>
      <c r="K239"/>
      <c r="L239"/>
    </row>
    <row r="240" spans="6:12" x14ac:dyDescent="0.15">
      <c r="F240"/>
      <c r="H240"/>
      <c r="I240"/>
      <c r="K240"/>
      <c r="L240"/>
    </row>
    <row r="241" spans="6:12" x14ac:dyDescent="0.15">
      <c r="F241"/>
      <c r="H241"/>
      <c r="I241"/>
      <c r="K241"/>
      <c r="L241"/>
    </row>
    <row r="242" spans="6:12" x14ac:dyDescent="0.15">
      <c r="F242"/>
      <c r="H242"/>
      <c r="I242"/>
      <c r="K242"/>
      <c r="L242"/>
    </row>
    <row r="243" spans="6:12" x14ac:dyDescent="0.15">
      <c r="F243"/>
      <c r="H243"/>
      <c r="I243"/>
      <c r="K243"/>
      <c r="L243"/>
    </row>
    <row r="244" spans="6:12" x14ac:dyDescent="0.15">
      <c r="F244"/>
      <c r="H244"/>
      <c r="I244"/>
      <c r="K244"/>
      <c r="L244"/>
    </row>
    <row r="245" spans="6:12" x14ac:dyDescent="0.15">
      <c r="F245"/>
      <c r="H245"/>
      <c r="I245"/>
      <c r="K245"/>
      <c r="L245"/>
    </row>
    <row r="246" spans="6:12" x14ac:dyDescent="0.15">
      <c r="F246"/>
      <c r="H246"/>
      <c r="I246"/>
      <c r="K246"/>
      <c r="L246"/>
    </row>
    <row r="291" spans="10:17" x14ac:dyDescent="0.15">
      <c r="P291">
        <f>1/0.18507</f>
        <v>5.4033608904738744</v>
      </c>
    </row>
    <row r="298" spans="10:17" ht="14" x14ac:dyDescent="0.2">
      <c r="J298" s="2"/>
      <c r="L298" s="163" t="s">
        <v>8</v>
      </c>
      <c r="M298" s="163">
        <v>38351</v>
      </c>
    </row>
    <row r="299" spans="10:17" x14ac:dyDescent="0.15">
      <c r="J299" s="161" t="str">
        <f t="shared" ref="J299:J330" si="6">VLOOKUP(K299,P299:Q514,2)</f>
        <v xml:space="preserve">EMIRATS ARABES UNIS                 </v>
      </c>
      <c r="K299" s="160" t="s">
        <v>333</v>
      </c>
      <c r="L299">
        <v>5.4033100000000003</v>
      </c>
      <c r="M299" s="167">
        <v>5.1762800000000002</v>
      </c>
      <c r="P299" t="s">
        <v>333</v>
      </c>
      <c r="Q299" t="s">
        <v>480</v>
      </c>
    </row>
    <row r="300" spans="10:17" ht="14" x14ac:dyDescent="0.2">
      <c r="J300" s="161" t="str">
        <f t="shared" si="6"/>
        <v xml:space="preserve">TUVALU                              </v>
      </c>
      <c r="K300" s="160" t="s">
        <v>571</v>
      </c>
      <c r="L300" s="164">
        <v>2.63354</v>
      </c>
      <c r="M300">
        <v>2.0274000000000001</v>
      </c>
      <c r="P300" t="s">
        <v>481</v>
      </c>
      <c r="Q300" t="s">
        <v>190</v>
      </c>
    </row>
    <row r="301" spans="10:17" ht="14" x14ac:dyDescent="0.2">
      <c r="J301" s="161" t="str">
        <f t="shared" si="6"/>
        <v xml:space="preserve">BANGLADESH                          </v>
      </c>
      <c r="K301" s="160" t="s">
        <v>136</v>
      </c>
      <c r="L301" s="164">
        <v>100.84699999999999</v>
      </c>
      <c r="M301">
        <v>97.121700000000004</v>
      </c>
      <c r="P301" t="s">
        <v>191</v>
      </c>
      <c r="Q301" t="s">
        <v>190</v>
      </c>
    </row>
    <row r="302" spans="10:17" ht="14" x14ac:dyDescent="0.2">
      <c r="J302" s="161" t="str">
        <f t="shared" si="6"/>
        <v xml:space="preserve">BAHREIN                             </v>
      </c>
      <c r="K302" s="160" t="s">
        <v>579</v>
      </c>
      <c r="L302" s="164">
        <v>0.55245</v>
      </c>
      <c r="M302" s="167">
        <v>0.53125</v>
      </c>
      <c r="P302" t="s">
        <v>484</v>
      </c>
      <c r="Q302" t="s">
        <v>195</v>
      </c>
    </row>
    <row r="303" spans="10:17" ht="14" x14ac:dyDescent="0.2">
      <c r="J303" s="161" t="str">
        <f t="shared" si="6"/>
        <v xml:space="preserve">BURUNDI                             </v>
      </c>
      <c r="K303" s="160" t="s">
        <v>334</v>
      </c>
      <c r="L303" s="165">
        <v>1650.4</v>
      </c>
      <c r="M303">
        <v>1731.86</v>
      </c>
      <c r="P303" t="s">
        <v>196</v>
      </c>
      <c r="Q303" t="s">
        <v>202</v>
      </c>
    </row>
    <row r="304" spans="10:17" ht="14" x14ac:dyDescent="0.2">
      <c r="J304" s="161" t="str">
        <f t="shared" si="6"/>
        <v xml:space="preserve">BERMUDES                            </v>
      </c>
      <c r="K304" s="160" t="s">
        <v>581</v>
      </c>
      <c r="L304" s="164">
        <v>1.4712499999999999</v>
      </c>
      <c r="M304">
        <v>1.4093</v>
      </c>
      <c r="P304" t="s">
        <v>203</v>
      </c>
      <c r="Q304" t="s">
        <v>204</v>
      </c>
    </row>
    <row r="305" spans="10:17" ht="14" x14ac:dyDescent="0.2">
      <c r="J305" s="161" t="str">
        <f t="shared" si="6"/>
        <v xml:space="preserve">BRUNEI DARUSSALAM                   </v>
      </c>
      <c r="K305" s="160" t="s">
        <v>586</v>
      </c>
      <c r="L305" s="164">
        <v>2.1287500000000001</v>
      </c>
      <c r="M305">
        <v>2.0265</v>
      </c>
      <c r="P305" t="s">
        <v>205</v>
      </c>
      <c r="Q305" t="s">
        <v>204</v>
      </c>
    </row>
    <row r="306" spans="10:17" ht="14" x14ac:dyDescent="0.2">
      <c r="J306" s="161" t="str">
        <f t="shared" si="6"/>
        <v xml:space="preserve">BOTSWANA                            </v>
      </c>
      <c r="K306" s="160" t="s">
        <v>584</v>
      </c>
      <c r="L306" s="164">
        <v>8.7835800000000006</v>
      </c>
      <c r="M306">
        <v>10.5799</v>
      </c>
      <c r="P306" t="s">
        <v>206</v>
      </c>
      <c r="Q306" t="s">
        <v>204</v>
      </c>
    </row>
    <row r="307" spans="10:17" ht="14" x14ac:dyDescent="0.2">
      <c r="J307" s="161" t="str">
        <f t="shared" si="6"/>
        <v xml:space="preserve">CANADA                              </v>
      </c>
      <c r="K307" s="160" t="s">
        <v>335</v>
      </c>
      <c r="L307" s="164">
        <v>1.4449000000000001</v>
      </c>
      <c r="M307" s="167">
        <v>1.6998</v>
      </c>
      <c r="P307" t="s">
        <v>207</v>
      </c>
      <c r="Q307" t="s">
        <v>482</v>
      </c>
    </row>
    <row r="308" spans="10:17" ht="14" x14ac:dyDescent="0.2">
      <c r="J308" s="161" t="str">
        <f t="shared" si="6"/>
        <v xml:space="preserve">SUISSE                              </v>
      </c>
      <c r="K308" s="160" t="s">
        <v>757</v>
      </c>
      <c r="L308" s="164">
        <v>1.6547000000000001</v>
      </c>
      <c r="M308" s="167">
        <v>1.4850000000000001</v>
      </c>
      <c r="P308" t="s">
        <v>571</v>
      </c>
      <c r="Q308" t="s">
        <v>187</v>
      </c>
    </row>
    <row r="309" spans="10:17" ht="14" x14ac:dyDescent="0.2">
      <c r="J309" s="161" t="str">
        <f t="shared" si="6"/>
        <v xml:space="preserve">CAP-VERT                            </v>
      </c>
      <c r="K309" s="160" t="s">
        <v>624</v>
      </c>
      <c r="L309" s="164">
        <v>110.625</v>
      </c>
      <c r="M309">
        <v>109.812</v>
      </c>
      <c r="P309" t="s">
        <v>571</v>
      </c>
      <c r="Q309" t="s">
        <v>180</v>
      </c>
    </row>
    <row r="310" spans="10:17" ht="14" x14ac:dyDescent="0.2">
      <c r="J310" s="161" t="str">
        <f t="shared" si="6"/>
        <v xml:space="preserve">CHYPRE                              </v>
      </c>
      <c r="K310" s="160" t="s">
        <v>773</v>
      </c>
      <c r="L310" s="164">
        <v>0.58527399999999996</v>
      </c>
      <c r="M310">
        <v>0.58527399999999996</v>
      </c>
      <c r="P310" t="s">
        <v>571</v>
      </c>
      <c r="Q310" t="s">
        <v>37</v>
      </c>
    </row>
    <row r="311" spans="10:17" ht="14" x14ac:dyDescent="0.2">
      <c r="J311" s="161" t="str">
        <f t="shared" si="6"/>
        <v xml:space="preserve">DJIBOUTI                            </v>
      </c>
      <c r="K311" s="160" t="s">
        <v>336</v>
      </c>
      <c r="L311" s="164">
        <v>261.471</v>
      </c>
      <c r="M311" s="167">
        <v>249.798</v>
      </c>
      <c r="P311" t="s">
        <v>189</v>
      </c>
      <c r="Q311" t="s">
        <v>324</v>
      </c>
    </row>
    <row r="312" spans="10:17" ht="14" x14ac:dyDescent="0.2">
      <c r="J312" s="161" t="str">
        <f t="shared" si="6"/>
        <v xml:space="preserve">DANEMARK                            </v>
      </c>
      <c r="K312" s="160" t="s">
        <v>519</v>
      </c>
      <c r="L312" s="164">
        <v>7.4583000000000004</v>
      </c>
      <c r="M312" s="167">
        <v>7.4505999999999997</v>
      </c>
      <c r="N312" s="23"/>
      <c r="P312" t="s">
        <v>325</v>
      </c>
      <c r="Q312" t="s">
        <v>65</v>
      </c>
    </row>
    <row r="313" spans="10:17" ht="14" x14ac:dyDescent="0.2">
      <c r="J313" s="161" t="str">
        <f t="shared" si="6"/>
        <v xml:space="preserve">ALGERIE                             </v>
      </c>
      <c r="K313" s="160" t="s">
        <v>416</v>
      </c>
      <c r="L313" s="164">
        <v>97.955399999999997</v>
      </c>
      <c r="M313" s="167">
        <v>98.906899999999993</v>
      </c>
      <c r="N313" s="23"/>
      <c r="P313" t="s">
        <v>66</v>
      </c>
      <c r="Q313" t="s">
        <v>67</v>
      </c>
    </row>
    <row r="314" spans="10:17" ht="25" x14ac:dyDescent="0.2">
      <c r="J314" s="161" t="str">
        <f t="shared" si="6"/>
        <v xml:space="preserve">EGYPTE (REPUBLIQUE ARABE D')        </v>
      </c>
      <c r="K314" s="160" t="s">
        <v>295</v>
      </c>
      <c r="L314" s="164">
        <v>8.1139399999999995</v>
      </c>
      <c r="M314">
        <v>7.7722800000000003</v>
      </c>
      <c r="P314" t="s">
        <v>136</v>
      </c>
      <c r="Q314" t="s">
        <v>68</v>
      </c>
    </row>
    <row r="315" spans="10:17" ht="14" x14ac:dyDescent="0.2">
      <c r="J315" s="161" t="str">
        <f t="shared" si="6"/>
        <v xml:space="preserve">ETHIOPIE                            </v>
      </c>
      <c r="K315" s="160" t="s">
        <v>768</v>
      </c>
      <c r="L315" s="164">
        <v>13.603899999999999</v>
      </c>
      <c r="M315">
        <v>14.0977</v>
      </c>
      <c r="P315" t="s">
        <v>199</v>
      </c>
      <c r="Q315" t="s">
        <v>200</v>
      </c>
    </row>
    <row r="316" spans="10:17" ht="14" x14ac:dyDescent="0.2">
      <c r="J316" s="161" t="str">
        <f t="shared" si="6"/>
        <v xml:space="preserve">PORTUGAL                            </v>
      </c>
      <c r="K316" s="160" t="s">
        <v>539</v>
      </c>
      <c r="L316" s="164">
        <v>1</v>
      </c>
      <c r="M316">
        <v>1</v>
      </c>
      <c r="P316" t="s">
        <v>201</v>
      </c>
      <c r="Q316" t="s">
        <v>200</v>
      </c>
    </row>
    <row r="317" spans="10:17" ht="14" x14ac:dyDescent="0.2">
      <c r="J317" s="161" t="str">
        <f t="shared" si="6"/>
        <v xml:space="preserve">FIDJI                               </v>
      </c>
      <c r="K317" s="160" t="s">
        <v>766</v>
      </c>
      <c r="L317" s="164">
        <v>2.28207</v>
      </c>
      <c r="M317">
        <v>2.4857100000000001</v>
      </c>
      <c r="P317" t="s">
        <v>579</v>
      </c>
      <c r="Q317" t="s">
        <v>77</v>
      </c>
    </row>
    <row r="318" spans="10:17" ht="14" x14ac:dyDescent="0.2">
      <c r="J318" s="161" t="str">
        <f t="shared" si="6"/>
        <v xml:space="preserve">GRANDE-BRETAGNE                     </v>
      </c>
      <c r="K318" s="160" t="s">
        <v>453</v>
      </c>
      <c r="L318" s="164">
        <v>0.73334999999999995</v>
      </c>
      <c r="M318">
        <v>0.95250000000000001</v>
      </c>
      <c r="P318" t="s">
        <v>334</v>
      </c>
      <c r="Q318" t="s">
        <v>78</v>
      </c>
    </row>
    <row r="319" spans="10:17" ht="14" x14ac:dyDescent="0.2">
      <c r="J319" s="161" t="str">
        <f t="shared" si="6"/>
        <v xml:space="preserve">GAMBIE                              </v>
      </c>
      <c r="K319" s="160" t="s">
        <v>770</v>
      </c>
      <c r="L319" s="164">
        <v>33.654800000000002</v>
      </c>
      <c r="M319">
        <v>37.9101</v>
      </c>
      <c r="P319" t="s">
        <v>581</v>
      </c>
      <c r="Q319" t="s">
        <v>80</v>
      </c>
    </row>
    <row r="320" spans="10:17" ht="14" x14ac:dyDescent="0.2">
      <c r="J320" s="161" t="str">
        <f t="shared" si="6"/>
        <v xml:space="preserve">HONG-KONG                           </v>
      </c>
      <c r="K320" s="160" t="s">
        <v>296</v>
      </c>
      <c r="L320" s="164">
        <v>11.48</v>
      </c>
      <c r="M320" s="167">
        <v>10.7858</v>
      </c>
      <c r="P320" t="s">
        <v>586</v>
      </c>
      <c r="Q320" t="s">
        <v>81</v>
      </c>
    </row>
    <row r="321" spans="10:17" ht="14" x14ac:dyDescent="0.2">
      <c r="J321" s="161" t="str">
        <f t="shared" si="6"/>
        <v xml:space="preserve">ISLANDE                             </v>
      </c>
      <c r="K321" s="160" t="s">
        <v>801</v>
      </c>
      <c r="L321" s="164">
        <v>91.9</v>
      </c>
      <c r="M321">
        <v>290</v>
      </c>
      <c r="P321" t="s">
        <v>226</v>
      </c>
      <c r="Q321" t="s">
        <v>227</v>
      </c>
    </row>
    <row r="322" spans="10:17" ht="14" x14ac:dyDescent="0.2">
      <c r="J322" s="161" t="str">
        <f t="shared" si="6"/>
        <v xml:space="preserve">JORDANIE                            </v>
      </c>
      <c r="K322" s="160" t="s">
        <v>297</v>
      </c>
      <c r="L322" s="164">
        <v>1.0416399999999999</v>
      </c>
      <c r="M322" s="167">
        <v>0.99848000000000003</v>
      </c>
      <c r="P322" t="s">
        <v>228</v>
      </c>
      <c r="Q322" t="s">
        <v>229</v>
      </c>
    </row>
    <row r="323" spans="10:17" ht="14" x14ac:dyDescent="0.2">
      <c r="J323" s="161" t="str">
        <f t="shared" si="6"/>
        <v xml:space="preserve">JAPON                               </v>
      </c>
      <c r="K323" s="160" t="s">
        <v>729</v>
      </c>
      <c r="L323" s="164">
        <v>164.93</v>
      </c>
      <c r="M323" s="167">
        <v>126.14</v>
      </c>
      <c r="P323" t="s">
        <v>230</v>
      </c>
      <c r="Q323" t="s">
        <v>231</v>
      </c>
    </row>
    <row r="324" spans="10:17" ht="14" x14ac:dyDescent="0.2">
      <c r="J324" s="161" t="str">
        <f t="shared" si="6"/>
        <v xml:space="preserve">KOWEIT                              </v>
      </c>
      <c r="K324" s="160" t="s">
        <v>439</v>
      </c>
      <c r="L324" s="164">
        <v>0.40165000000000001</v>
      </c>
      <c r="M324" s="167">
        <v>0.38904</v>
      </c>
      <c r="P324" t="s">
        <v>584</v>
      </c>
      <c r="Q324" t="s">
        <v>232</v>
      </c>
    </row>
    <row r="325" spans="10:17" ht="14" x14ac:dyDescent="0.2">
      <c r="J325" s="161" t="str">
        <f t="shared" si="6"/>
        <v xml:space="preserve">LIBERIA                             </v>
      </c>
      <c r="K325" s="160" t="s">
        <v>614</v>
      </c>
      <c r="L325" s="164">
        <v>92.006299999999996</v>
      </c>
      <c r="M325">
        <v>89.490499999999997</v>
      </c>
      <c r="P325" t="s">
        <v>234</v>
      </c>
      <c r="Q325" t="s">
        <v>235</v>
      </c>
    </row>
    <row r="326" spans="10:17" ht="14" x14ac:dyDescent="0.2">
      <c r="J326" s="161" t="str">
        <f t="shared" si="6"/>
        <v xml:space="preserve">LITUANIE                            </v>
      </c>
      <c r="K326" s="160" t="s">
        <v>366</v>
      </c>
      <c r="L326" s="164">
        <v>3.4527999999999999</v>
      </c>
      <c r="M326">
        <v>3.4527999999999999</v>
      </c>
      <c r="P326" t="s">
        <v>236</v>
      </c>
      <c r="Q326" t="s">
        <v>235</v>
      </c>
    </row>
    <row r="327" spans="10:17" ht="14" x14ac:dyDescent="0.2">
      <c r="J327" s="161" t="str">
        <f t="shared" si="6"/>
        <v xml:space="preserve">LIBYE                               </v>
      </c>
      <c r="K327" s="160" t="s">
        <v>616</v>
      </c>
      <c r="L327" s="164">
        <v>1.8066899999999999</v>
      </c>
      <c r="M327">
        <v>1.7495000000000001</v>
      </c>
      <c r="P327" t="s">
        <v>237</v>
      </c>
      <c r="Q327" t="s">
        <v>238</v>
      </c>
    </row>
    <row r="328" spans="10:17" ht="14" x14ac:dyDescent="0.2">
      <c r="J328" s="161" t="str">
        <f t="shared" si="6"/>
        <v xml:space="preserve">MAROC                               </v>
      </c>
      <c r="K328" s="160" t="s">
        <v>403</v>
      </c>
      <c r="L328" s="164">
        <v>11.3437</v>
      </c>
      <c r="M328" s="167">
        <v>11.278</v>
      </c>
      <c r="P328" t="s">
        <v>335</v>
      </c>
      <c r="Q328" t="s">
        <v>239</v>
      </c>
    </row>
    <row r="329" spans="10:17" ht="14" x14ac:dyDescent="0.2">
      <c r="J329" s="161" t="str">
        <f t="shared" si="6"/>
        <v xml:space="preserve">MAURITANIE                          </v>
      </c>
      <c r="K329" s="160" t="s">
        <v>307</v>
      </c>
      <c r="L329" s="164">
        <v>371.55700000000002</v>
      </c>
      <c r="M329" s="167">
        <v>369.45499999999998</v>
      </c>
      <c r="N329" s="23"/>
      <c r="P329" t="s">
        <v>242</v>
      </c>
      <c r="Q329" t="s">
        <v>261</v>
      </c>
    </row>
    <row r="330" spans="10:17" ht="14" x14ac:dyDescent="0.2">
      <c r="J330" s="161" t="str">
        <f t="shared" si="6"/>
        <v xml:space="preserve">MALTE                               </v>
      </c>
      <c r="K330" s="160" t="s">
        <v>808</v>
      </c>
      <c r="L330" s="164">
        <v>0.42930000000000001</v>
      </c>
      <c r="M330">
        <v>0.42930000000000001</v>
      </c>
      <c r="N330" s="23"/>
      <c r="P330" t="s">
        <v>757</v>
      </c>
      <c r="Q330" t="s">
        <v>266</v>
      </c>
    </row>
    <row r="331" spans="10:17" ht="14" x14ac:dyDescent="0.2">
      <c r="J331" s="161" t="str">
        <f t="shared" ref="J331:J352" si="7">VLOOKUP(K331,P331:Q546,2)</f>
        <v xml:space="preserve">MAURICE                             </v>
      </c>
      <c r="K331" s="160" t="s">
        <v>730</v>
      </c>
      <c r="L331" s="164">
        <v>40.0916</v>
      </c>
      <c r="M331" s="167">
        <v>44.743600000000001</v>
      </c>
      <c r="N331" s="23"/>
      <c r="P331" t="s">
        <v>249</v>
      </c>
      <c r="Q331" t="s">
        <v>390</v>
      </c>
    </row>
    <row r="332" spans="10:17" ht="14" x14ac:dyDescent="0.2">
      <c r="J332" s="161" t="str">
        <f t="shared" si="7"/>
        <v xml:space="preserve">MALAISIE                            </v>
      </c>
      <c r="K332" s="160" t="s">
        <v>371</v>
      </c>
      <c r="L332" s="164">
        <v>4.8681999999999999</v>
      </c>
      <c r="M332">
        <v>4.8048000000000002</v>
      </c>
      <c r="N332" s="23"/>
      <c r="P332" t="s">
        <v>392</v>
      </c>
      <c r="Q332" t="s">
        <v>268</v>
      </c>
    </row>
    <row r="333" spans="10:17" ht="14" x14ac:dyDescent="0.2">
      <c r="J333" s="161" t="str">
        <f t="shared" si="7"/>
        <v xml:space="preserve">NAMIBIE                             </v>
      </c>
      <c r="K333" s="160" t="s">
        <v>502</v>
      </c>
      <c r="L333" s="164">
        <v>9.9765499999999996</v>
      </c>
      <c r="M333">
        <v>13.109500000000001</v>
      </c>
      <c r="P333" t="s">
        <v>269</v>
      </c>
      <c r="Q333" t="s">
        <v>270</v>
      </c>
    </row>
    <row r="334" spans="10:17" ht="14" x14ac:dyDescent="0.2">
      <c r="J334" s="161" t="str">
        <f t="shared" si="7"/>
        <v xml:space="preserve">NORVEGE                             </v>
      </c>
      <c r="K334" s="160" t="s">
        <v>652</v>
      </c>
      <c r="L334" s="164">
        <v>7.9580000000000002</v>
      </c>
      <c r="M334" s="167">
        <v>9.75</v>
      </c>
      <c r="P334" t="s">
        <v>271</v>
      </c>
      <c r="Q334" t="s">
        <v>272</v>
      </c>
    </row>
    <row r="335" spans="10:17" ht="14" x14ac:dyDescent="0.2">
      <c r="J335" s="161" t="str">
        <f t="shared" si="7"/>
        <v xml:space="preserve">NOUVELLE-ZELANDE                    </v>
      </c>
      <c r="K335" s="160" t="s">
        <v>731</v>
      </c>
      <c r="L335" s="164">
        <v>1.9024000000000001</v>
      </c>
      <c r="M335">
        <v>2.4190999999999998</v>
      </c>
      <c r="P335" t="s">
        <v>273</v>
      </c>
      <c r="Q335" t="s">
        <v>123</v>
      </c>
    </row>
    <row r="336" spans="10:17" ht="14" x14ac:dyDescent="0.2">
      <c r="J336" s="161" t="str">
        <f t="shared" si="7"/>
        <v xml:space="preserve">OMAN                                </v>
      </c>
      <c r="K336" s="160" t="s">
        <v>510</v>
      </c>
      <c r="L336" s="164">
        <v>0.56569999999999998</v>
      </c>
      <c r="M336">
        <v>0.54264999999999997</v>
      </c>
      <c r="P336" t="s">
        <v>124</v>
      </c>
      <c r="Q336" t="s">
        <v>125</v>
      </c>
    </row>
    <row r="337" spans="10:17" ht="25" x14ac:dyDescent="0.2">
      <c r="J337" s="161" t="str">
        <f t="shared" si="7"/>
        <v xml:space="preserve">NOUVELLE-GUINEE PAPOUASIE           </v>
      </c>
      <c r="K337" s="160" t="s">
        <v>508</v>
      </c>
      <c r="L337" s="164">
        <v>4.0698499999999997</v>
      </c>
      <c r="M337">
        <v>3.7728199999999998</v>
      </c>
      <c r="P337" t="s">
        <v>126</v>
      </c>
      <c r="Q337" t="s">
        <v>125</v>
      </c>
    </row>
    <row r="338" spans="10:17" ht="14" x14ac:dyDescent="0.2">
      <c r="J338" s="161" t="str">
        <f t="shared" si="7"/>
        <v xml:space="preserve">PHILIPPINES                         </v>
      </c>
      <c r="K338" s="160" t="s">
        <v>732</v>
      </c>
      <c r="L338" s="164">
        <v>60.723999999999997</v>
      </c>
      <c r="M338" s="167">
        <v>65.930000000000007</v>
      </c>
      <c r="P338" t="s">
        <v>624</v>
      </c>
      <c r="Q338" t="s">
        <v>127</v>
      </c>
    </row>
    <row r="339" spans="10:17" ht="14" x14ac:dyDescent="0.2">
      <c r="J339" s="161" t="str">
        <f t="shared" si="7"/>
        <v xml:space="preserve">QATAR                               </v>
      </c>
      <c r="K339" s="160" t="s">
        <v>733</v>
      </c>
      <c r="L339" s="164">
        <v>5.3553499999999996</v>
      </c>
      <c r="M339">
        <v>5.1319600000000003</v>
      </c>
      <c r="P339" t="s">
        <v>773</v>
      </c>
      <c r="Q339" t="s">
        <v>259</v>
      </c>
    </row>
    <row r="340" spans="10:17" ht="14" x14ac:dyDescent="0.2">
      <c r="J340" s="161" t="str">
        <f t="shared" si="7"/>
        <v xml:space="preserve">ARABIE SAOUDITE                     </v>
      </c>
      <c r="K340" s="160" t="s">
        <v>734</v>
      </c>
      <c r="L340" s="164">
        <v>5.5179200000000002</v>
      </c>
      <c r="M340" s="167">
        <v>5.2892400000000004</v>
      </c>
      <c r="P340" t="s">
        <v>260</v>
      </c>
      <c r="Q340" t="s">
        <v>122</v>
      </c>
    </row>
    <row r="341" spans="10:17" ht="14" x14ac:dyDescent="0.2">
      <c r="J341" s="161" t="str">
        <f t="shared" si="7"/>
        <v xml:space="preserve">SEYCHELLES                          </v>
      </c>
      <c r="K341" s="160" t="s">
        <v>735</v>
      </c>
      <c r="L341" s="164">
        <v>11.814299999999999</v>
      </c>
      <c r="M341" s="167">
        <v>23.255099999999999</v>
      </c>
      <c r="P341" t="s">
        <v>336</v>
      </c>
      <c r="Q341" t="s">
        <v>129</v>
      </c>
    </row>
    <row r="342" spans="10:17" ht="14" x14ac:dyDescent="0.2">
      <c r="J342" s="161" t="str">
        <f t="shared" si="7"/>
        <v xml:space="preserve">SUEDE                               </v>
      </c>
      <c r="K342" s="160" t="s">
        <v>755</v>
      </c>
      <c r="L342" s="164">
        <v>9.4414999999999996</v>
      </c>
      <c r="M342" s="167">
        <v>10.87</v>
      </c>
      <c r="P342" t="s">
        <v>519</v>
      </c>
      <c r="Q342" t="s">
        <v>130</v>
      </c>
    </row>
    <row r="343" spans="10:17" ht="14" x14ac:dyDescent="0.2">
      <c r="J343" s="161" t="str">
        <f t="shared" si="7"/>
        <v xml:space="preserve">SINGAPOUR                           </v>
      </c>
      <c r="K343" s="160" t="s">
        <v>744</v>
      </c>
      <c r="L343" s="164">
        <v>2.1162999999999998</v>
      </c>
      <c r="M343" s="167">
        <v>2.004</v>
      </c>
      <c r="P343" t="s">
        <v>132</v>
      </c>
      <c r="Q343" t="s">
        <v>128</v>
      </c>
    </row>
    <row r="344" spans="10:17" ht="14" x14ac:dyDescent="0.2">
      <c r="J344" s="161" t="str">
        <f t="shared" si="7"/>
        <v xml:space="preserve">SYRIE                               </v>
      </c>
      <c r="K344" s="160" t="s">
        <v>546</v>
      </c>
      <c r="L344" s="164">
        <v>75.180899999999994</v>
      </c>
      <c r="M344" s="167">
        <v>66.390799999999999</v>
      </c>
      <c r="P344" t="s">
        <v>416</v>
      </c>
      <c r="Q344" t="s">
        <v>10</v>
      </c>
    </row>
    <row r="345" spans="10:17" ht="14" x14ac:dyDescent="0.2">
      <c r="J345" s="161" t="str">
        <f t="shared" si="7"/>
        <v xml:space="preserve">THAILANDE                           </v>
      </c>
      <c r="K345" s="160" t="s">
        <v>547</v>
      </c>
      <c r="L345" s="164">
        <v>43.8</v>
      </c>
      <c r="M345" s="167">
        <v>48.284999999999997</v>
      </c>
      <c r="P345" t="s">
        <v>11</v>
      </c>
      <c r="Q345" t="s">
        <v>12</v>
      </c>
    </row>
    <row r="346" spans="10:17" ht="14" x14ac:dyDescent="0.2">
      <c r="J346" s="161" t="str">
        <f t="shared" si="7"/>
        <v xml:space="preserve">TUNISIE                             </v>
      </c>
      <c r="K346" s="160" t="s">
        <v>643</v>
      </c>
      <c r="L346" s="164">
        <v>1.7949299999999999</v>
      </c>
      <c r="M346" s="167">
        <v>1.84209</v>
      </c>
      <c r="P346" t="s">
        <v>13</v>
      </c>
      <c r="Q346" t="s">
        <v>274</v>
      </c>
    </row>
    <row r="347" spans="10:17" ht="14" x14ac:dyDescent="0.2">
      <c r="J347" s="161" t="str">
        <f t="shared" si="7"/>
        <v xml:space="preserve">TAIWAN (EX FORMOSE)                 </v>
      </c>
      <c r="K347" s="160" t="s">
        <v>548</v>
      </c>
      <c r="L347" s="164">
        <v>47.709699999999998</v>
      </c>
      <c r="M347">
        <v>46.217700000000001</v>
      </c>
      <c r="P347" t="s">
        <v>295</v>
      </c>
      <c r="Q347" t="s">
        <v>275</v>
      </c>
    </row>
    <row r="348" spans="10:17" ht="14" x14ac:dyDescent="0.2">
      <c r="J348" s="161" t="str">
        <f t="shared" si="7"/>
        <v xml:space="preserve">ETATS-UNIS                          </v>
      </c>
      <c r="K348" s="160" t="s">
        <v>464</v>
      </c>
      <c r="L348" s="164">
        <v>1.4721</v>
      </c>
      <c r="M348" s="167">
        <v>1.3916999999999999</v>
      </c>
      <c r="P348" t="s">
        <v>276</v>
      </c>
      <c r="Q348" t="s">
        <v>280</v>
      </c>
    </row>
    <row r="349" spans="10:17" ht="14" x14ac:dyDescent="0.2">
      <c r="J349" s="161" t="str">
        <f t="shared" si="7"/>
        <v xml:space="preserve">VANUATU                             </v>
      </c>
      <c r="K349" s="160" t="s">
        <v>343</v>
      </c>
      <c r="L349" s="164">
        <v>144.91800000000001</v>
      </c>
      <c r="M349">
        <v>160.297</v>
      </c>
      <c r="P349" t="s">
        <v>768</v>
      </c>
      <c r="Q349" t="s">
        <v>133</v>
      </c>
    </row>
    <row r="350" spans="10:17" ht="14" x14ac:dyDescent="0.2">
      <c r="J350" s="161" t="str">
        <f t="shared" si="7"/>
        <v xml:space="preserve">TCHAD                               </v>
      </c>
      <c r="K350" s="160" t="s">
        <v>549</v>
      </c>
      <c r="L350" s="164">
        <v>655.95699999999999</v>
      </c>
      <c r="M350" s="164">
        <v>655.95699999999999</v>
      </c>
      <c r="P350" t="s">
        <v>539</v>
      </c>
      <c r="Q350" t="s">
        <v>479</v>
      </c>
    </row>
    <row r="351" spans="10:17" ht="14" x14ac:dyDescent="0.2">
      <c r="J351" s="161" t="str">
        <f t="shared" si="7"/>
        <v xml:space="preserve">TOGO                                </v>
      </c>
      <c r="K351" s="160" t="s">
        <v>550</v>
      </c>
      <c r="L351" s="164">
        <v>655.95699999999999</v>
      </c>
      <c r="M351" s="164">
        <v>655.95699999999999</v>
      </c>
      <c r="P351" t="s">
        <v>539</v>
      </c>
      <c r="Q351" t="s">
        <v>483</v>
      </c>
    </row>
    <row r="352" spans="10:17" ht="14" x14ac:dyDescent="0.2">
      <c r="J352" s="161" t="str">
        <f t="shared" si="7"/>
        <v xml:space="preserve">AFRIQUE DU SUD                      </v>
      </c>
      <c r="K352" s="160" t="s">
        <v>551</v>
      </c>
      <c r="L352" s="164">
        <v>10.0298</v>
      </c>
      <c r="M352">
        <v>13.066700000000001</v>
      </c>
      <c r="P352" t="s">
        <v>539</v>
      </c>
      <c r="Q352" t="s">
        <v>197</v>
      </c>
    </row>
    <row r="353" spans="16:17" x14ac:dyDescent="0.15">
      <c r="P353" t="s">
        <v>539</v>
      </c>
      <c r="Q353" t="s">
        <v>233</v>
      </c>
    </row>
    <row r="354" spans="16:17" x14ac:dyDescent="0.15">
      <c r="P354" t="s">
        <v>539</v>
      </c>
      <c r="Q354" t="s">
        <v>265</v>
      </c>
    </row>
    <row r="355" spans="16:17" x14ac:dyDescent="0.15">
      <c r="P355" t="s">
        <v>539</v>
      </c>
      <c r="Q355" t="s">
        <v>281</v>
      </c>
    </row>
    <row r="356" spans="16:17" x14ac:dyDescent="0.15">
      <c r="P356" t="s">
        <v>539</v>
      </c>
      <c r="Q356" t="s">
        <v>134</v>
      </c>
    </row>
    <row r="357" spans="16:17" x14ac:dyDescent="0.15">
      <c r="P357" t="s">
        <v>539</v>
      </c>
      <c r="Q357" t="s">
        <v>286</v>
      </c>
    </row>
    <row r="358" spans="16:17" x14ac:dyDescent="0.15">
      <c r="P358" t="s">
        <v>539</v>
      </c>
      <c r="Q358" t="s">
        <v>162</v>
      </c>
    </row>
    <row r="359" spans="16:17" x14ac:dyDescent="0.15">
      <c r="P359" t="s">
        <v>539</v>
      </c>
      <c r="Q359" t="s">
        <v>178</v>
      </c>
    </row>
    <row r="360" spans="16:17" x14ac:dyDescent="0.15">
      <c r="P360" t="s">
        <v>539</v>
      </c>
      <c r="Q360" t="s">
        <v>373</v>
      </c>
    </row>
    <row r="361" spans="16:17" x14ac:dyDescent="0.15">
      <c r="P361" t="s">
        <v>539</v>
      </c>
      <c r="Q361" t="s">
        <v>96</v>
      </c>
    </row>
    <row r="362" spans="16:17" x14ac:dyDescent="0.15">
      <c r="P362" t="s">
        <v>539</v>
      </c>
      <c r="Q362" t="s">
        <v>244</v>
      </c>
    </row>
    <row r="363" spans="16:17" x14ac:dyDescent="0.15">
      <c r="P363" t="s">
        <v>539</v>
      </c>
      <c r="Q363" t="s">
        <v>111</v>
      </c>
    </row>
    <row r="364" spans="16:17" x14ac:dyDescent="0.15">
      <c r="P364" t="s">
        <v>539</v>
      </c>
      <c r="Q364" t="s">
        <v>58</v>
      </c>
    </row>
    <row r="365" spans="16:17" x14ac:dyDescent="0.15">
      <c r="P365" t="s">
        <v>539</v>
      </c>
      <c r="Q365" t="s">
        <v>323</v>
      </c>
    </row>
    <row r="366" spans="16:17" x14ac:dyDescent="0.15">
      <c r="P366" t="s">
        <v>539</v>
      </c>
      <c r="Q366" t="s">
        <v>62</v>
      </c>
    </row>
    <row r="367" spans="16:17" x14ac:dyDescent="0.15">
      <c r="P367" t="s">
        <v>766</v>
      </c>
      <c r="Q367" t="s">
        <v>287</v>
      </c>
    </row>
    <row r="368" spans="16:17" x14ac:dyDescent="0.15">
      <c r="P368" t="s">
        <v>453</v>
      </c>
      <c r="Q368" t="s">
        <v>279</v>
      </c>
    </row>
    <row r="369" spans="16:17" x14ac:dyDescent="0.15">
      <c r="P369" t="s">
        <v>471</v>
      </c>
      <c r="Q369" t="s">
        <v>292</v>
      </c>
    </row>
    <row r="370" spans="16:17" x14ac:dyDescent="0.15">
      <c r="P370" t="s">
        <v>293</v>
      </c>
      <c r="Q370" t="s">
        <v>294</v>
      </c>
    </row>
    <row r="371" spans="16:17" x14ac:dyDescent="0.15">
      <c r="P371" t="s">
        <v>770</v>
      </c>
      <c r="Q371" t="s">
        <v>158</v>
      </c>
    </row>
    <row r="372" spans="16:17" x14ac:dyDescent="0.15">
      <c r="P372" t="s">
        <v>159</v>
      </c>
      <c r="Q372" t="s">
        <v>160</v>
      </c>
    </row>
    <row r="373" spans="16:17" x14ac:dyDescent="0.15">
      <c r="P373" t="s">
        <v>163</v>
      </c>
      <c r="Q373" t="s">
        <v>164</v>
      </c>
    </row>
    <row r="374" spans="16:17" x14ac:dyDescent="0.15">
      <c r="P374" t="s">
        <v>165</v>
      </c>
      <c r="Q374" t="s">
        <v>166</v>
      </c>
    </row>
    <row r="375" spans="16:17" x14ac:dyDescent="0.15">
      <c r="P375" t="s">
        <v>168</v>
      </c>
      <c r="Q375" t="s">
        <v>169</v>
      </c>
    </row>
    <row r="376" spans="16:17" x14ac:dyDescent="0.15">
      <c r="P376" t="s">
        <v>296</v>
      </c>
      <c r="Q376" t="s">
        <v>170</v>
      </c>
    </row>
    <row r="377" spans="16:17" x14ac:dyDescent="0.15">
      <c r="P377" t="s">
        <v>171</v>
      </c>
      <c r="Q377" t="s">
        <v>309</v>
      </c>
    </row>
    <row r="378" spans="16:17" x14ac:dyDescent="0.15">
      <c r="P378" t="s">
        <v>310</v>
      </c>
      <c r="Q378" t="s">
        <v>311</v>
      </c>
    </row>
    <row r="379" spans="16:17" x14ac:dyDescent="0.15">
      <c r="P379" t="s">
        <v>312</v>
      </c>
      <c r="Q379" t="s">
        <v>313</v>
      </c>
    </row>
    <row r="380" spans="16:17" x14ac:dyDescent="0.15">
      <c r="P380" t="s">
        <v>314</v>
      </c>
      <c r="Q380" t="s">
        <v>474</v>
      </c>
    </row>
    <row r="381" spans="16:17" x14ac:dyDescent="0.15">
      <c r="P381" t="s">
        <v>475</v>
      </c>
      <c r="Q381" t="s">
        <v>177</v>
      </c>
    </row>
    <row r="382" spans="16:17" x14ac:dyDescent="0.15">
      <c r="P382" t="s">
        <v>315</v>
      </c>
      <c r="Q382" t="s">
        <v>316</v>
      </c>
    </row>
    <row r="383" spans="16:17" x14ac:dyDescent="0.15">
      <c r="P383" t="s">
        <v>317</v>
      </c>
      <c r="Q383" t="s">
        <v>120</v>
      </c>
    </row>
    <row r="384" spans="16:17" x14ac:dyDescent="0.15">
      <c r="P384" t="s">
        <v>121</v>
      </c>
      <c r="Q384" t="s">
        <v>72</v>
      </c>
    </row>
    <row r="385" spans="16:17" x14ac:dyDescent="0.15">
      <c r="P385" t="s">
        <v>73</v>
      </c>
      <c r="Q385" t="s">
        <v>9</v>
      </c>
    </row>
    <row r="386" spans="16:17" x14ac:dyDescent="0.15">
      <c r="P386" t="s">
        <v>801</v>
      </c>
      <c r="Q386" t="s">
        <v>208</v>
      </c>
    </row>
    <row r="387" spans="16:17" x14ac:dyDescent="0.15">
      <c r="P387" t="s">
        <v>374</v>
      </c>
      <c r="Q387" t="s">
        <v>212</v>
      </c>
    </row>
    <row r="388" spans="16:17" x14ac:dyDescent="0.15">
      <c r="P388" t="s">
        <v>297</v>
      </c>
      <c r="Q388" t="s">
        <v>213</v>
      </c>
    </row>
    <row r="389" spans="16:17" x14ac:dyDescent="0.15">
      <c r="P389" t="s">
        <v>729</v>
      </c>
      <c r="Q389" t="s">
        <v>376</v>
      </c>
    </row>
    <row r="390" spans="16:17" x14ac:dyDescent="0.15">
      <c r="P390" t="s">
        <v>377</v>
      </c>
      <c r="Q390" t="s">
        <v>378</v>
      </c>
    </row>
    <row r="391" spans="16:17" x14ac:dyDescent="0.15">
      <c r="P391" t="s">
        <v>379</v>
      </c>
      <c r="Q391" t="s">
        <v>219</v>
      </c>
    </row>
    <row r="392" spans="16:17" x14ac:dyDescent="0.15">
      <c r="P392" t="s">
        <v>220</v>
      </c>
      <c r="Q392" t="s">
        <v>221</v>
      </c>
    </row>
    <row r="393" spans="16:17" x14ac:dyDescent="0.15">
      <c r="P393" t="s">
        <v>222</v>
      </c>
      <c r="Q393" t="s">
        <v>223</v>
      </c>
    </row>
    <row r="394" spans="16:17" x14ac:dyDescent="0.15">
      <c r="P394" t="s">
        <v>386</v>
      </c>
      <c r="Q394" t="s">
        <v>387</v>
      </c>
    </row>
    <row r="395" spans="16:17" x14ac:dyDescent="0.15">
      <c r="P395" t="s">
        <v>388</v>
      </c>
      <c r="Q395" t="s">
        <v>224</v>
      </c>
    </row>
    <row r="396" spans="16:17" x14ac:dyDescent="0.15">
      <c r="P396" t="s">
        <v>439</v>
      </c>
      <c r="Q396" t="s">
        <v>86</v>
      </c>
    </row>
    <row r="397" spans="16:17" x14ac:dyDescent="0.15">
      <c r="P397" t="s">
        <v>87</v>
      </c>
      <c r="Q397" t="s">
        <v>88</v>
      </c>
    </row>
    <row r="398" spans="16:17" x14ac:dyDescent="0.15">
      <c r="P398" t="s">
        <v>89</v>
      </c>
      <c r="Q398" t="s">
        <v>90</v>
      </c>
    </row>
    <row r="399" spans="16:17" x14ac:dyDescent="0.15">
      <c r="P399" t="s">
        <v>91</v>
      </c>
      <c r="Q399" t="s">
        <v>92</v>
      </c>
    </row>
    <row r="400" spans="16:17" x14ac:dyDescent="0.15">
      <c r="P400" t="s">
        <v>93</v>
      </c>
      <c r="Q400" t="s">
        <v>94</v>
      </c>
    </row>
    <row r="401" spans="16:17" x14ac:dyDescent="0.15">
      <c r="P401" t="s">
        <v>97</v>
      </c>
      <c r="Q401" t="s">
        <v>98</v>
      </c>
    </row>
    <row r="402" spans="16:17" x14ac:dyDescent="0.15">
      <c r="P402" t="s">
        <v>614</v>
      </c>
      <c r="Q402" t="s">
        <v>99</v>
      </c>
    </row>
    <row r="403" spans="16:17" x14ac:dyDescent="0.15">
      <c r="P403" t="s">
        <v>366</v>
      </c>
      <c r="Q403" t="s">
        <v>243</v>
      </c>
    </row>
    <row r="404" spans="16:17" x14ac:dyDescent="0.15">
      <c r="P404" t="s">
        <v>245</v>
      </c>
      <c r="Q404" t="s">
        <v>246</v>
      </c>
    </row>
    <row r="405" spans="16:17" x14ac:dyDescent="0.15">
      <c r="P405" t="s">
        <v>616</v>
      </c>
      <c r="Q405" t="s">
        <v>247</v>
      </c>
    </row>
    <row r="406" spans="16:17" x14ac:dyDescent="0.15">
      <c r="P406" t="s">
        <v>403</v>
      </c>
      <c r="Q406" t="s">
        <v>108</v>
      </c>
    </row>
    <row r="407" spans="16:17" x14ac:dyDescent="0.15">
      <c r="P407" t="s">
        <v>109</v>
      </c>
      <c r="Q407" t="s">
        <v>110</v>
      </c>
    </row>
    <row r="408" spans="16:17" x14ac:dyDescent="0.15">
      <c r="P408" t="s">
        <v>112</v>
      </c>
      <c r="Q408" t="s">
        <v>393</v>
      </c>
    </row>
    <row r="409" spans="16:17" x14ac:dyDescent="0.15">
      <c r="P409" t="s">
        <v>394</v>
      </c>
      <c r="Q409" t="s">
        <v>393</v>
      </c>
    </row>
    <row r="410" spans="16:17" x14ac:dyDescent="0.15">
      <c r="P410" t="s">
        <v>395</v>
      </c>
      <c r="Q410" t="s">
        <v>396</v>
      </c>
    </row>
    <row r="411" spans="16:17" x14ac:dyDescent="0.15">
      <c r="P411" t="s">
        <v>398</v>
      </c>
      <c r="Q411" t="s">
        <v>399</v>
      </c>
    </row>
    <row r="412" spans="16:17" x14ac:dyDescent="0.15">
      <c r="P412" t="s">
        <v>400</v>
      </c>
      <c r="Q412" t="s">
        <v>255</v>
      </c>
    </row>
    <row r="413" spans="16:17" x14ac:dyDescent="0.15">
      <c r="P413" t="s">
        <v>256</v>
      </c>
      <c r="Q413" t="s">
        <v>257</v>
      </c>
    </row>
    <row r="414" spans="16:17" x14ac:dyDescent="0.15">
      <c r="P414" t="s">
        <v>258</v>
      </c>
      <c r="Q414" t="s">
        <v>148</v>
      </c>
    </row>
    <row r="415" spans="16:17" x14ac:dyDescent="0.15">
      <c r="P415" t="s">
        <v>307</v>
      </c>
      <c r="Q415" t="s">
        <v>282</v>
      </c>
    </row>
    <row r="416" spans="16:17" x14ac:dyDescent="0.15">
      <c r="P416" t="s">
        <v>808</v>
      </c>
      <c r="Q416" t="s">
        <v>283</v>
      </c>
    </row>
    <row r="417" spans="16:17" x14ac:dyDescent="0.15">
      <c r="P417" t="s">
        <v>730</v>
      </c>
      <c r="Q417" t="s">
        <v>284</v>
      </c>
    </row>
    <row r="418" spans="16:17" x14ac:dyDescent="0.15">
      <c r="P418" t="s">
        <v>285</v>
      </c>
      <c r="Q418" t="s">
        <v>149</v>
      </c>
    </row>
    <row r="419" spans="16:17" x14ac:dyDescent="0.15">
      <c r="P419" t="s">
        <v>150</v>
      </c>
      <c r="Q419" t="s">
        <v>151</v>
      </c>
    </row>
    <row r="420" spans="16:17" x14ac:dyDescent="0.15">
      <c r="P420" t="s">
        <v>152</v>
      </c>
      <c r="Q420" t="s">
        <v>153</v>
      </c>
    </row>
    <row r="421" spans="16:17" x14ac:dyDescent="0.15">
      <c r="P421" t="s">
        <v>371</v>
      </c>
      <c r="Q421" t="s">
        <v>289</v>
      </c>
    </row>
    <row r="422" spans="16:17" x14ac:dyDescent="0.15">
      <c r="P422" t="s">
        <v>290</v>
      </c>
      <c r="Q422" t="s">
        <v>291</v>
      </c>
    </row>
    <row r="423" spans="16:17" x14ac:dyDescent="0.15">
      <c r="P423" t="s">
        <v>502</v>
      </c>
      <c r="Q423" t="s">
        <v>50</v>
      </c>
    </row>
    <row r="424" spans="16:17" x14ac:dyDescent="0.15">
      <c r="P424" t="s">
        <v>54</v>
      </c>
      <c r="Q424" t="s">
        <v>55</v>
      </c>
    </row>
    <row r="425" spans="16:17" x14ac:dyDescent="0.15">
      <c r="P425" t="s">
        <v>56</v>
      </c>
      <c r="Q425" t="s">
        <v>57</v>
      </c>
    </row>
    <row r="426" spans="16:17" x14ac:dyDescent="0.15">
      <c r="P426" t="s">
        <v>240</v>
      </c>
      <c r="Q426" t="s">
        <v>241</v>
      </c>
    </row>
    <row r="427" spans="16:17" x14ac:dyDescent="0.15">
      <c r="P427" t="s">
        <v>652</v>
      </c>
      <c r="Q427" t="s">
        <v>59</v>
      </c>
    </row>
    <row r="428" spans="16:17" x14ac:dyDescent="0.15">
      <c r="P428" t="s">
        <v>60</v>
      </c>
      <c r="Q428" t="s">
        <v>179</v>
      </c>
    </row>
    <row r="429" spans="16:17" x14ac:dyDescent="0.15">
      <c r="P429" t="s">
        <v>731</v>
      </c>
      <c r="Q429" t="s">
        <v>248</v>
      </c>
    </row>
    <row r="430" spans="16:17" x14ac:dyDescent="0.15">
      <c r="P430" t="s">
        <v>731</v>
      </c>
      <c r="Q430" t="s">
        <v>172</v>
      </c>
    </row>
    <row r="431" spans="16:17" x14ac:dyDescent="0.15">
      <c r="P431" t="s">
        <v>731</v>
      </c>
      <c r="Q431" t="s">
        <v>174</v>
      </c>
    </row>
    <row r="432" spans="16:17" x14ac:dyDescent="0.15">
      <c r="P432" t="s">
        <v>510</v>
      </c>
      <c r="Q432" t="s">
        <v>175</v>
      </c>
    </row>
    <row r="433" spans="16:17" x14ac:dyDescent="0.15">
      <c r="P433" t="s">
        <v>176</v>
      </c>
      <c r="Q433" t="s">
        <v>182</v>
      </c>
    </row>
    <row r="434" spans="16:17" x14ac:dyDescent="0.15">
      <c r="P434" t="s">
        <v>183</v>
      </c>
      <c r="Q434" t="s">
        <v>184</v>
      </c>
    </row>
    <row r="435" spans="16:17" x14ac:dyDescent="0.15">
      <c r="P435" t="s">
        <v>508</v>
      </c>
      <c r="Q435" t="s">
        <v>186</v>
      </c>
    </row>
    <row r="436" spans="16:17" x14ac:dyDescent="0.15">
      <c r="P436" t="s">
        <v>732</v>
      </c>
      <c r="Q436" t="s">
        <v>318</v>
      </c>
    </row>
    <row r="437" spans="16:17" x14ac:dyDescent="0.15">
      <c r="P437" t="s">
        <v>319</v>
      </c>
      <c r="Q437" t="s">
        <v>320</v>
      </c>
    </row>
    <row r="438" spans="16:17" x14ac:dyDescent="0.15">
      <c r="P438" t="s">
        <v>321</v>
      </c>
      <c r="Q438" t="s">
        <v>322</v>
      </c>
    </row>
    <row r="439" spans="16:17" x14ac:dyDescent="0.15">
      <c r="P439" t="s">
        <v>64</v>
      </c>
      <c r="Q439" t="s">
        <v>115</v>
      </c>
    </row>
    <row r="440" spans="16:17" x14ac:dyDescent="0.15">
      <c r="P440" t="s">
        <v>733</v>
      </c>
      <c r="Q440" t="s">
        <v>116</v>
      </c>
    </row>
    <row r="441" spans="16:17" x14ac:dyDescent="0.15">
      <c r="P441" t="s">
        <v>117</v>
      </c>
      <c r="Q441" t="s">
        <v>69</v>
      </c>
    </row>
    <row r="442" spans="16:17" x14ac:dyDescent="0.15">
      <c r="P442" t="s">
        <v>70</v>
      </c>
      <c r="Q442" t="s">
        <v>194</v>
      </c>
    </row>
    <row r="443" spans="16:17" x14ac:dyDescent="0.15">
      <c r="P443" t="s">
        <v>74</v>
      </c>
      <c r="Q443" t="s">
        <v>75</v>
      </c>
    </row>
    <row r="444" spans="16:17" x14ac:dyDescent="0.15">
      <c r="P444" t="s">
        <v>734</v>
      </c>
      <c r="Q444" t="s">
        <v>76</v>
      </c>
    </row>
    <row r="445" spans="16:17" x14ac:dyDescent="0.15">
      <c r="P445" t="s">
        <v>735</v>
      </c>
      <c r="Q445" t="s">
        <v>118</v>
      </c>
    </row>
    <row r="446" spans="16:17" x14ac:dyDescent="0.15">
      <c r="P446" t="s">
        <v>119</v>
      </c>
      <c r="Q446" t="s">
        <v>106</v>
      </c>
    </row>
    <row r="447" spans="16:17" x14ac:dyDescent="0.15">
      <c r="P447" t="s">
        <v>755</v>
      </c>
      <c r="Q447" t="s">
        <v>107</v>
      </c>
    </row>
    <row r="448" spans="16:17" x14ac:dyDescent="0.15">
      <c r="P448" t="s">
        <v>744</v>
      </c>
      <c r="Q448" t="s">
        <v>113</v>
      </c>
    </row>
    <row r="449" spans="16:17" x14ac:dyDescent="0.15">
      <c r="P449" t="s">
        <v>114</v>
      </c>
      <c r="Q449" t="s">
        <v>250</v>
      </c>
    </row>
    <row r="450" spans="16:17" x14ac:dyDescent="0.15">
      <c r="P450" t="s">
        <v>251</v>
      </c>
      <c r="Q450" t="s">
        <v>252</v>
      </c>
    </row>
    <row r="451" spans="16:17" x14ac:dyDescent="0.15">
      <c r="P451" t="s">
        <v>253</v>
      </c>
      <c r="Q451" t="s">
        <v>254</v>
      </c>
    </row>
    <row r="452" spans="16:17" x14ac:dyDescent="0.15">
      <c r="P452" t="s">
        <v>1</v>
      </c>
      <c r="Q452" t="s">
        <v>2</v>
      </c>
    </row>
    <row r="453" spans="16:17" x14ac:dyDescent="0.15">
      <c r="P453" t="s">
        <v>3</v>
      </c>
      <c r="Q453" t="s">
        <v>4</v>
      </c>
    </row>
    <row r="454" spans="16:17" x14ac:dyDescent="0.15">
      <c r="P454" t="s">
        <v>5</v>
      </c>
      <c r="Q454" t="s">
        <v>4</v>
      </c>
    </row>
    <row r="455" spans="16:17" x14ac:dyDescent="0.15">
      <c r="P455" t="s">
        <v>6</v>
      </c>
      <c r="Q455" t="s">
        <v>7</v>
      </c>
    </row>
    <row r="456" spans="16:17" x14ac:dyDescent="0.15">
      <c r="P456" t="s">
        <v>16</v>
      </c>
      <c r="Q456" t="s">
        <v>17</v>
      </c>
    </row>
    <row r="457" spans="16:17" x14ac:dyDescent="0.15">
      <c r="P457" t="s">
        <v>546</v>
      </c>
      <c r="Q457" t="s">
        <v>18</v>
      </c>
    </row>
    <row r="458" spans="16:17" x14ac:dyDescent="0.15">
      <c r="P458" t="s">
        <v>19</v>
      </c>
      <c r="Q458" t="s">
        <v>20</v>
      </c>
    </row>
    <row r="459" spans="16:17" x14ac:dyDescent="0.15">
      <c r="P459" t="s">
        <v>547</v>
      </c>
      <c r="Q459" t="s">
        <v>23</v>
      </c>
    </row>
    <row r="460" spans="16:17" x14ac:dyDescent="0.15">
      <c r="P460" t="s">
        <v>25</v>
      </c>
      <c r="Q460" t="s">
        <v>26</v>
      </c>
    </row>
    <row r="461" spans="16:17" x14ac:dyDescent="0.15">
      <c r="P461" t="s">
        <v>27</v>
      </c>
      <c r="Q461" t="s">
        <v>26</v>
      </c>
    </row>
    <row r="462" spans="16:17" x14ac:dyDescent="0.15">
      <c r="P462" t="s">
        <v>28</v>
      </c>
      <c r="Q462" t="s">
        <v>29</v>
      </c>
    </row>
    <row r="463" spans="16:17" x14ac:dyDescent="0.15">
      <c r="P463" t="s">
        <v>643</v>
      </c>
      <c r="Q463" t="s">
        <v>30</v>
      </c>
    </row>
    <row r="464" spans="16:17" x14ac:dyDescent="0.15">
      <c r="P464" t="s">
        <v>31</v>
      </c>
      <c r="Q464" t="s">
        <v>32</v>
      </c>
    </row>
    <row r="465" spans="16:17" x14ac:dyDescent="0.15">
      <c r="P465" t="s">
        <v>33</v>
      </c>
      <c r="Q465" t="s">
        <v>34</v>
      </c>
    </row>
    <row r="466" spans="16:17" x14ac:dyDescent="0.15">
      <c r="P466" t="s">
        <v>35</v>
      </c>
      <c r="Q466" t="s">
        <v>36</v>
      </c>
    </row>
    <row r="467" spans="16:17" x14ac:dyDescent="0.15">
      <c r="P467" t="s">
        <v>548</v>
      </c>
      <c r="Q467" t="s">
        <v>38</v>
      </c>
    </row>
    <row r="468" spans="16:17" x14ac:dyDescent="0.15">
      <c r="P468" t="s">
        <v>39</v>
      </c>
      <c r="Q468" t="s">
        <v>40</v>
      </c>
    </row>
    <row r="469" spans="16:17" x14ac:dyDescent="0.15">
      <c r="P469" t="s">
        <v>41</v>
      </c>
      <c r="Q469" t="s">
        <v>42</v>
      </c>
    </row>
    <row r="470" spans="16:17" x14ac:dyDescent="0.15">
      <c r="P470" t="s">
        <v>43</v>
      </c>
      <c r="Q470" t="s">
        <v>44</v>
      </c>
    </row>
    <row r="471" spans="16:17" x14ac:dyDescent="0.15">
      <c r="P471" t="s">
        <v>464</v>
      </c>
      <c r="Q471" t="s">
        <v>188</v>
      </c>
    </row>
    <row r="472" spans="16:17" x14ac:dyDescent="0.15">
      <c r="P472" t="s">
        <v>464</v>
      </c>
      <c r="Q472" t="s">
        <v>12</v>
      </c>
    </row>
    <row r="473" spans="16:17" x14ac:dyDescent="0.15">
      <c r="P473" t="s">
        <v>464</v>
      </c>
      <c r="Q473" t="s">
        <v>313</v>
      </c>
    </row>
    <row r="474" spans="16:17" x14ac:dyDescent="0.15">
      <c r="P474" t="s">
        <v>464</v>
      </c>
      <c r="Q474" t="s">
        <v>173</v>
      </c>
    </row>
    <row r="475" spans="16:17" x14ac:dyDescent="0.15">
      <c r="P475" t="s">
        <v>464</v>
      </c>
      <c r="Q475" t="s">
        <v>63</v>
      </c>
    </row>
    <row r="476" spans="16:17" x14ac:dyDescent="0.15">
      <c r="P476" t="s">
        <v>464</v>
      </c>
      <c r="Q476" t="s">
        <v>24</v>
      </c>
    </row>
    <row r="477" spans="16:17" x14ac:dyDescent="0.15">
      <c r="P477" t="s">
        <v>464</v>
      </c>
      <c r="Q477" t="s">
        <v>45</v>
      </c>
    </row>
    <row r="478" spans="16:17" x14ac:dyDescent="0.15">
      <c r="P478" t="s">
        <v>46</v>
      </c>
      <c r="Q478" t="s">
        <v>47</v>
      </c>
    </row>
    <row r="479" spans="16:17" x14ac:dyDescent="0.15">
      <c r="P479" t="s">
        <v>48</v>
      </c>
      <c r="Q479" t="s">
        <v>49</v>
      </c>
    </row>
    <row r="480" spans="16:17" x14ac:dyDescent="0.15">
      <c r="P480" t="s">
        <v>141</v>
      </c>
      <c r="Q480" t="s">
        <v>142</v>
      </c>
    </row>
    <row r="481" spans="16:17" x14ac:dyDescent="0.15">
      <c r="P481" t="s">
        <v>143</v>
      </c>
      <c r="Q481" t="s">
        <v>144</v>
      </c>
    </row>
    <row r="482" spans="16:17" x14ac:dyDescent="0.15">
      <c r="P482" t="s">
        <v>343</v>
      </c>
      <c r="Q482" t="s">
        <v>145</v>
      </c>
    </row>
    <row r="483" spans="16:17" x14ac:dyDescent="0.15">
      <c r="P483" t="s">
        <v>15</v>
      </c>
      <c r="Q483" t="s">
        <v>139</v>
      </c>
    </row>
    <row r="484" spans="16:17" x14ac:dyDescent="0.15">
      <c r="P484" t="s">
        <v>549</v>
      </c>
      <c r="Q484" t="s">
        <v>262</v>
      </c>
    </row>
    <row r="485" spans="16:17" x14ac:dyDescent="0.15">
      <c r="P485" t="s">
        <v>549</v>
      </c>
      <c r="Q485" t="s">
        <v>263</v>
      </c>
    </row>
    <row r="486" spans="16:17" x14ac:dyDescent="0.15">
      <c r="P486" t="s">
        <v>549</v>
      </c>
      <c r="Q486" t="s">
        <v>391</v>
      </c>
    </row>
    <row r="487" spans="16:17" x14ac:dyDescent="0.15">
      <c r="P487" t="s">
        <v>549</v>
      </c>
      <c r="Q487" t="s">
        <v>288</v>
      </c>
    </row>
    <row r="488" spans="16:17" x14ac:dyDescent="0.15">
      <c r="P488" t="s">
        <v>549</v>
      </c>
      <c r="Q488" t="s">
        <v>161</v>
      </c>
    </row>
    <row r="489" spans="16:17" x14ac:dyDescent="0.15">
      <c r="P489" t="s">
        <v>549</v>
      </c>
      <c r="Q489" t="s">
        <v>21</v>
      </c>
    </row>
    <row r="490" spans="16:17" x14ac:dyDescent="0.15">
      <c r="P490" t="s">
        <v>192</v>
      </c>
      <c r="Q490" t="s">
        <v>193</v>
      </c>
    </row>
    <row r="491" spans="16:17" x14ac:dyDescent="0.15">
      <c r="P491" t="s">
        <v>192</v>
      </c>
      <c r="Q491" t="s">
        <v>131</v>
      </c>
    </row>
    <row r="492" spans="16:17" x14ac:dyDescent="0.15">
      <c r="P492" t="s">
        <v>192</v>
      </c>
      <c r="Q492" t="s">
        <v>470</v>
      </c>
    </row>
    <row r="493" spans="16:17" x14ac:dyDescent="0.15">
      <c r="P493" t="s">
        <v>192</v>
      </c>
      <c r="Q493" t="s">
        <v>157</v>
      </c>
    </row>
    <row r="494" spans="16:17" x14ac:dyDescent="0.15">
      <c r="P494" t="s">
        <v>192</v>
      </c>
      <c r="Q494" t="s">
        <v>385</v>
      </c>
    </row>
    <row r="495" spans="16:17" x14ac:dyDescent="0.15">
      <c r="P495" t="s">
        <v>192</v>
      </c>
      <c r="Q495" t="s">
        <v>95</v>
      </c>
    </row>
    <row r="496" spans="16:17" x14ac:dyDescent="0.15">
      <c r="P496" t="s">
        <v>192</v>
      </c>
      <c r="Q496" t="s">
        <v>140</v>
      </c>
    </row>
    <row r="497" spans="16:17" x14ac:dyDescent="0.15">
      <c r="P497" t="s">
        <v>192</v>
      </c>
      <c r="Q497" t="s">
        <v>146</v>
      </c>
    </row>
    <row r="498" spans="16:17" x14ac:dyDescent="0.15">
      <c r="P498" t="s">
        <v>550</v>
      </c>
      <c r="Q498" t="s">
        <v>198</v>
      </c>
    </row>
    <row r="499" spans="16:17" x14ac:dyDescent="0.15">
      <c r="P499" t="s">
        <v>550</v>
      </c>
      <c r="Q499" t="s">
        <v>79</v>
      </c>
    </row>
    <row r="500" spans="16:17" x14ac:dyDescent="0.15">
      <c r="P500" t="s">
        <v>550</v>
      </c>
      <c r="Q500" t="s">
        <v>267</v>
      </c>
    </row>
    <row r="501" spans="16:17" x14ac:dyDescent="0.15">
      <c r="P501" t="s">
        <v>550</v>
      </c>
      <c r="Q501" t="s">
        <v>167</v>
      </c>
    </row>
    <row r="502" spans="16:17" x14ac:dyDescent="0.15">
      <c r="P502" t="s">
        <v>550</v>
      </c>
      <c r="Q502" t="s">
        <v>397</v>
      </c>
    </row>
    <row r="503" spans="16:17" x14ac:dyDescent="0.15">
      <c r="P503" t="s">
        <v>550</v>
      </c>
      <c r="Q503" t="s">
        <v>53</v>
      </c>
    </row>
    <row r="504" spans="16:17" x14ac:dyDescent="0.15">
      <c r="P504" t="s">
        <v>550</v>
      </c>
      <c r="Q504" t="s">
        <v>0</v>
      </c>
    </row>
    <row r="505" spans="16:17" x14ac:dyDescent="0.15">
      <c r="P505" t="s">
        <v>550</v>
      </c>
      <c r="Q505" t="s">
        <v>22</v>
      </c>
    </row>
    <row r="506" spans="16:17" x14ac:dyDescent="0.15">
      <c r="P506" t="s">
        <v>51</v>
      </c>
      <c r="Q506" t="s">
        <v>52</v>
      </c>
    </row>
    <row r="507" spans="16:17" x14ac:dyDescent="0.15">
      <c r="P507" t="s">
        <v>51</v>
      </c>
      <c r="Q507" t="s">
        <v>185</v>
      </c>
    </row>
    <row r="508" spans="16:17" x14ac:dyDescent="0.15">
      <c r="P508" t="s">
        <v>51</v>
      </c>
      <c r="Q508" t="s">
        <v>14</v>
      </c>
    </row>
    <row r="509" spans="16:17" x14ac:dyDescent="0.15">
      <c r="P509" t="s">
        <v>147</v>
      </c>
      <c r="Q509" t="s">
        <v>209</v>
      </c>
    </row>
    <row r="510" spans="16:17" x14ac:dyDescent="0.15">
      <c r="P510" t="s">
        <v>210</v>
      </c>
      <c r="Q510" t="s">
        <v>211</v>
      </c>
    </row>
    <row r="511" spans="16:17" x14ac:dyDescent="0.15">
      <c r="P511" t="s">
        <v>551</v>
      </c>
      <c r="Q511" t="s">
        <v>100</v>
      </c>
    </row>
    <row r="512" spans="16:17" x14ac:dyDescent="0.15">
      <c r="P512" t="s">
        <v>551</v>
      </c>
      <c r="Q512" t="s">
        <v>214</v>
      </c>
    </row>
    <row r="513" spans="16:17" x14ac:dyDescent="0.15">
      <c r="P513" t="s">
        <v>215</v>
      </c>
      <c r="Q513" t="s">
        <v>216</v>
      </c>
    </row>
    <row r="514" spans="16:17" x14ac:dyDescent="0.15">
      <c r="P514" t="s">
        <v>217</v>
      </c>
      <c r="Q514" t="s">
        <v>218</v>
      </c>
    </row>
  </sheetData>
  <mergeCells count="8">
    <mergeCell ref="A15:A16"/>
    <mergeCell ref="B15:B16"/>
    <mergeCell ref="C15:C16"/>
    <mergeCell ref="A3:H3"/>
    <mergeCell ref="D15:E15"/>
    <mergeCell ref="F15:F16"/>
    <mergeCell ref="G15:G16"/>
    <mergeCell ref="H15:H16"/>
  </mergeCells>
  <phoneticPr fontId="10"/>
  <conditionalFormatting sqref="A20">
    <cfRule type="expression" dxfId="14" priority="21" stopIfTrue="1">
      <formula>$G$8="E"</formula>
    </cfRule>
  </conditionalFormatting>
  <conditionalFormatting sqref="A19">
    <cfRule type="expression" dxfId="13" priority="20" stopIfTrue="1">
      <formula>$G$8="E"</formula>
    </cfRule>
  </conditionalFormatting>
  <conditionalFormatting sqref="A86">
    <cfRule type="expression" dxfId="12" priority="19" stopIfTrue="1">
      <formula>$G$8="E"</formula>
    </cfRule>
  </conditionalFormatting>
  <conditionalFormatting sqref="G46:G58 G60:G104 G106:G123 G125:G131 G133:G145 G17:G44">
    <cfRule type="cellIs" dxfId="11" priority="18" stopIfTrue="1" operator="equal">
      <formula>"E"</formula>
    </cfRule>
  </conditionalFormatting>
  <conditionalFormatting sqref="G45">
    <cfRule type="cellIs" dxfId="10" priority="17" stopIfTrue="1" operator="equal">
      <formula>"E"</formula>
    </cfRule>
  </conditionalFormatting>
  <conditionalFormatting sqref="G59">
    <cfRule type="cellIs" dxfId="9" priority="16" stopIfTrue="1" operator="equal">
      <formula>"E"</formula>
    </cfRule>
  </conditionalFormatting>
  <conditionalFormatting sqref="G105">
    <cfRule type="cellIs" dxfId="8" priority="15" stopIfTrue="1" operator="equal">
      <formula>"E"</formula>
    </cfRule>
  </conditionalFormatting>
  <conditionalFormatting sqref="G124">
    <cfRule type="cellIs" dxfId="7" priority="14" stopIfTrue="1" operator="equal">
      <formula>"E"</formula>
    </cfRule>
  </conditionalFormatting>
  <conditionalFormatting sqref="G132">
    <cfRule type="cellIs" dxfId="6" priority="13" stopIfTrue="1" operator="equal">
      <formula>"E"</formula>
    </cfRule>
  </conditionalFormatting>
  <conditionalFormatting sqref="G146:G155 G157:G159 G199:G208 G210:G218 G161:G196 G222:G224">
    <cfRule type="cellIs" dxfId="5" priority="6" stopIfTrue="1" operator="equal">
      <formula>"E"</formula>
    </cfRule>
  </conditionalFormatting>
  <conditionalFormatting sqref="G156">
    <cfRule type="cellIs" dxfId="4" priority="5" stopIfTrue="1" operator="equal">
      <formula>"E"</formula>
    </cfRule>
  </conditionalFormatting>
  <conditionalFormatting sqref="G160">
    <cfRule type="cellIs" dxfId="3" priority="4" stopIfTrue="1" operator="equal">
      <formula>"E"</formula>
    </cfRule>
  </conditionalFormatting>
  <conditionalFormatting sqref="G197:G198">
    <cfRule type="cellIs" dxfId="2" priority="3" stopIfTrue="1" operator="equal">
      <formula>"E"</formula>
    </cfRule>
  </conditionalFormatting>
  <conditionalFormatting sqref="G209">
    <cfRule type="cellIs" dxfId="1" priority="2" stopIfTrue="1" operator="equal">
      <formula>"E"</formula>
    </cfRule>
  </conditionalFormatting>
  <conditionalFormatting sqref="G219:G221">
    <cfRule type="cellIs" dxfId="0" priority="1" stopIfTrue="1" operator="equal">
      <formula>"E"</formula>
    </cfRule>
  </conditionalFormatting>
  <dataValidations count="1">
    <dataValidation allowBlank="1" showInputMessage="1" showErrorMessage="1" sqref="A19:A36 A94:A155 A41:A90 A159:A196 A198:A224" xr:uid="{00000000-0002-0000-0800-000000000000}"/>
  </dataValidations>
  <hyperlinks>
    <hyperlink ref="A1" r:id="rId1" display="http://www.fraispn.com/paypal.html" xr:uid="{00000000-0004-0000-0800-000000000000}"/>
  </hyperlinks>
  <pageMargins left="0.39370078740157483" right="0.39370078740157483" top="0.98425196850393704" bottom="0.78740157480314965" header="0.51181102362204722" footer="0.51181102362204722"/>
  <pageSetup paperSize="9" orientation="portrait" horizontalDpi="4294967292" verticalDpi="4294967292"/>
  <headerFooter alignWithMargins="0">
    <oddHeader>&amp;L&amp;C&amp;"Helvetica,Gras"&amp;12Annexe &amp;A&amp;R</oddHeader>
    <oddFooter>&amp;L&amp;C&amp;R&amp;P/&amp;N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22</vt:i4>
      </vt:variant>
      <vt:variant>
        <vt:lpstr>Plages nommées</vt:lpstr>
      </vt:variant>
      <vt:variant>
        <vt:i4>5</vt:i4>
      </vt:variant>
    </vt:vector>
  </HeadingPairs>
  <TitlesOfParts>
    <vt:vector size="27" baseType="lpstr">
      <vt:lpstr>1 - Annexes</vt:lpstr>
      <vt:lpstr>2 - Lettre du Ministère</vt:lpstr>
      <vt:lpstr>3 - Revenu Imposable</vt:lpstr>
      <vt:lpstr>4 - Attestations Air France</vt:lpstr>
      <vt:lpstr>5 - IJ CPAM</vt:lpstr>
      <vt:lpstr>6 - Déplacement Moyen Courrier</vt:lpstr>
      <vt:lpstr>6bis -Déplacement Long Courrier</vt:lpstr>
      <vt:lpstr>6ter - Total Frais Déplacements</vt:lpstr>
      <vt:lpstr>7 - Barème 2017</vt:lpstr>
      <vt:lpstr>8 - Frais de Transport</vt:lpstr>
      <vt:lpstr>9 - Carte Grise</vt:lpstr>
      <vt:lpstr>10 - Frais Vestimentaires</vt:lpstr>
      <vt:lpstr>11 - Locaux professionnels</vt:lpstr>
      <vt:lpstr>12 - Frais de stage - doc</vt:lpstr>
      <vt:lpstr>13 - Matériel Professionnel</vt:lpstr>
      <vt:lpstr>14 - Frais de Téléphone</vt:lpstr>
      <vt:lpstr>15 - Cotisation syndicale</vt:lpstr>
      <vt:lpstr>16 - Attestation Syndicat</vt:lpstr>
      <vt:lpstr>17 - Frais de Double Résidence</vt:lpstr>
      <vt:lpstr>18 - Assurance Professionnelle</vt:lpstr>
      <vt:lpstr>19 - Divers</vt:lpstr>
      <vt:lpstr>20 - Récapitulatif</vt:lpstr>
      <vt:lpstr>'8 - Frais de Transport'!Extraire</vt:lpstr>
      <vt:lpstr>'14 - Frais de Téléphone'!Zone_d_impression</vt:lpstr>
      <vt:lpstr>'6 - Déplacement Moyen Courrier'!Zone_d_impression</vt:lpstr>
      <vt:lpstr>'6bis -Déplacement Long Courrier'!Zone_d_impression</vt:lpstr>
      <vt:lpstr>'8 - Frais de Transport'!Zone_d_impression</vt:lpstr>
    </vt:vector>
  </TitlesOfParts>
  <Manager/>
  <Company>Air France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Calcul des frais réels</dc:title>
  <dc:subject>PNT</dc:subject>
  <dc:creator>Philippe Lacroute</dc:creator>
  <cp:keywords/>
  <dc:description/>
  <cp:lastModifiedBy>Lacroute, Philippe (OA MC I1) - AF</cp:lastModifiedBy>
  <cp:lastPrinted>2003-03-10T16:38:27Z</cp:lastPrinted>
  <dcterms:created xsi:type="dcterms:W3CDTF">1999-03-06T16:13:35Z</dcterms:created>
  <dcterms:modified xsi:type="dcterms:W3CDTF">2018-05-07T17:29:35Z</dcterms:modified>
  <cp:category/>
</cp:coreProperties>
</file>